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50" activeTab="57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  <sheet name="Зебра АМГ L" sheetId="166" r:id="rId47"/>
    <sheet name="Зебра кассета АМГ L" sheetId="167" r:id="rId48"/>
    <sheet name="Зебра кассета Double АМГ L " sheetId="168" r:id="rId49"/>
    <sheet name="Зебра кассета MONO АМГ L " sheetId="169" r:id="rId50"/>
    <sheet name="Кассета АМГ L" sheetId="170" r:id="rId51"/>
    <sheet name="Кассета Double АМГ L" sheetId="171" r:id="rId52"/>
    <sheet name="Кассета MONO АМГ L " sheetId="172" r:id="rId53"/>
    <sheet name="Классика АМГ L " sheetId="173" r:id="rId54"/>
    <sheet name="Зебра Double АМГ L" sheetId="174" r:id="rId55"/>
    <sheet name="Зебра Mono АМГ L" sheetId="175" r:id="rId56"/>
    <sheet name="Классика Double АМГ L с МП " sheetId="176" r:id="rId57"/>
    <sheet name="Классика Mono АМГ L с МП" sheetId="177" r:id="rId58"/>
  </sheets>
  <calcPr calcId="162913"/>
</workbook>
</file>

<file path=xl/calcChain.xml><?xml version="1.0" encoding="utf-8"?>
<calcChain xmlns="http://schemas.openxmlformats.org/spreadsheetml/2006/main">
  <c r="C26" i="177" l="1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<sst xmlns="http://schemas.openxmlformats.org/spreadsheetml/2006/main" count="4291" uniqueCount="1002">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</sst>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367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75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43" t="s">
        <v>729</v>
      </c>
      <c r="B2" s="1044"/>
      <c r="C2" s="1044"/>
      <c r="D2" s="1044"/>
    </row>
    <row r="3" spans="1:4">
      <c r="A3" s="792" t="s">
        <v>6</v>
      </c>
      <c r="B3" s="878">
        <v>0</v>
      </c>
      <c r="C3" s="1045" t="s">
        <v>30</v>
      </c>
      <c r="D3" s="1046"/>
    </row>
    <row r="4" spans="1:4">
      <c r="A4" s="804" t="s">
        <v>1</v>
      </c>
      <c r="B4" s="879">
        <v>0</v>
      </c>
      <c r="C4" s="1038" t="s">
        <v>30</v>
      </c>
      <c r="D4" s="1039"/>
    </row>
    <row r="5" spans="1:4">
      <c r="A5" s="804" t="s">
        <v>730</v>
      </c>
      <c r="B5" s="880">
        <v>0</v>
      </c>
      <c r="C5" s="1038" t="s">
        <v>30</v>
      </c>
      <c r="D5" s="1039"/>
    </row>
    <row r="6" spans="1:4">
      <c r="A6" s="804" t="s">
        <v>731</v>
      </c>
      <c r="B6" s="880">
        <v>0</v>
      </c>
      <c r="C6" s="1040" t="s">
        <v>732</v>
      </c>
      <c r="D6" s="1041"/>
    </row>
    <row r="7" spans="1:4">
      <c r="A7" s="804" t="s">
        <v>733</v>
      </c>
      <c r="B7" s="880">
        <v>0</v>
      </c>
      <c r="C7" s="1036" t="s">
        <v>734</v>
      </c>
      <c r="D7" s="1037"/>
    </row>
    <row r="8" spans="1:4">
      <c r="A8" s="804" t="s">
        <v>735</v>
      </c>
      <c r="B8" s="879">
        <v>0</v>
      </c>
      <c r="C8" s="1038" t="s">
        <v>30</v>
      </c>
      <c r="D8" s="1039"/>
    </row>
    <row r="9" spans="1:4">
      <c r="A9" s="804" t="s">
        <v>772</v>
      </c>
      <c r="B9" s="871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80">
        <v>0</v>
      </c>
      <c r="C10" s="1040" t="s">
        <v>737</v>
      </c>
      <c r="D10" s="1041"/>
    </row>
    <row r="11" spans="1:4" ht="33" customHeight="1">
      <c r="A11" s="805" t="s">
        <v>738</v>
      </c>
      <c r="B11" s="896">
        <v>0</v>
      </c>
      <c r="C11" s="1042" t="s">
        <v>739</v>
      </c>
      <c r="D11" s="1037"/>
    </row>
    <row r="12" spans="1:4">
      <c r="A12" s="804" t="s">
        <v>740</v>
      </c>
      <c r="B12" s="1024">
        <v>0</v>
      </c>
      <c r="C12" s="1036" t="s">
        <v>734</v>
      </c>
      <c r="D12" s="1037"/>
    </row>
    <row r="13" spans="1:4">
      <c r="A13" s="806" t="s">
        <v>741</v>
      </c>
      <c r="B13" s="880">
        <v>0</v>
      </c>
      <c r="C13" s="1036" t="s">
        <v>734</v>
      </c>
      <c r="D13" s="1037"/>
    </row>
    <row r="14" spans="1:4" ht="12" thickBot="1">
      <c r="A14" s="806" t="s">
        <v>742</v>
      </c>
      <c r="B14" s="1025">
        <v>0</v>
      </c>
      <c r="C14" s="1027" t="s">
        <v>734</v>
      </c>
      <c r="D14" s="1028"/>
    </row>
    <row r="15" spans="1:4">
      <c r="A15" s="792" t="s">
        <v>743</v>
      </c>
      <c r="B15" s="878">
        <f>CEILING(B3*12.5,1)</f>
        <v>0</v>
      </c>
      <c r="C15" s="1029" t="s">
        <v>29</v>
      </c>
      <c r="D15" s="1030"/>
    </row>
    <row r="16" spans="1:4" ht="12" thickBot="1">
      <c r="A16" s="793" t="s">
        <v>744</v>
      </c>
      <c r="B16" s="1026">
        <f>IF(B3&lt;0.71,2,IF(B3&lt;1.41,3,IF(B3&lt;2.11,4,IF(B3&lt;2.81,5,IF(B3&lt;3.51,6,IF(B3&lt;4.21,7))))))</f>
        <v>2</v>
      </c>
      <c r="C16" s="1031"/>
      <c r="D16" s="1032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033" t="s">
        <v>22</v>
      </c>
      <c r="B47" s="1034"/>
      <c r="C47" s="1034"/>
      <c r="D47" s="1035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47" t="s">
        <v>132</v>
      </c>
      <c r="B1" s="1048"/>
      <c r="C1" s="1048"/>
      <c r="D1" s="1048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49" t="s">
        <v>122</v>
      </c>
      <c r="I2" s="1050"/>
      <c r="J2" s="1050"/>
      <c r="K2" s="1050"/>
      <c r="L2" s="1050"/>
      <c r="M2" s="1051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2"/>
      <c r="I3" s="1053"/>
      <c r="J3" s="1053"/>
      <c r="K3" s="1053"/>
      <c r="L3" s="1053"/>
      <c r="M3" s="1054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99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61"/>
      <c r="D28" s="13"/>
      <c r="E28" s="35">
        <f>SUM(E13:E26)</f>
        <v>0</v>
      </c>
      <c r="F28" s="14"/>
    </row>
    <row r="29" spans="1:6">
      <c r="A29" s="16"/>
      <c r="B29" s="13"/>
      <c r="C29" s="861"/>
      <c r="D29" s="13"/>
      <c r="E29" s="13"/>
      <c r="F29" s="14"/>
    </row>
    <row r="30" spans="1:6" ht="12" thickBot="1">
      <c r="A30" s="18" t="s">
        <v>22</v>
      </c>
      <c r="B30" s="19"/>
      <c r="C30" s="862"/>
      <c r="D30" s="19"/>
      <c r="E30" s="13"/>
      <c r="F30" s="14"/>
    </row>
    <row r="31" spans="1:6">
      <c r="A31" s="36" t="s">
        <v>35</v>
      </c>
      <c r="B31" s="21"/>
      <c r="C31" s="863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055" t="s">
        <v>26</v>
      </c>
      <c r="B35" s="1056"/>
      <c r="C35" s="1056"/>
      <c r="D35" s="1057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047" t="s">
        <v>577</v>
      </c>
      <c r="B1" s="1058"/>
      <c r="C1" s="1058"/>
      <c r="D1" s="1058"/>
      <c r="E1" s="1059"/>
    </row>
    <row r="2" spans="1:12" ht="14.25">
      <c r="A2" s="8" t="s">
        <v>3</v>
      </c>
      <c r="B2" s="12"/>
      <c r="C2" s="13"/>
      <c r="D2" s="13"/>
      <c r="E2" s="14"/>
      <c r="G2" s="1049" t="s">
        <v>122</v>
      </c>
      <c r="H2" s="1050"/>
      <c r="I2" s="1050"/>
      <c r="J2" s="1050"/>
      <c r="K2" s="1050"/>
      <c r="L2" s="1051"/>
    </row>
    <row r="3" spans="1:12" ht="12" thickBot="1">
      <c r="A3" s="9" t="s">
        <v>10</v>
      </c>
      <c r="B3" s="864">
        <v>1.5</v>
      </c>
      <c r="C3" s="13"/>
      <c r="D3" s="13"/>
      <c r="E3" s="14"/>
      <c r="G3" s="1052"/>
      <c r="H3" s="1053"/>
      <c r="I3" s="1053"/>
      <c r="J3" s="1053"/>
      <c r="K3" s="1053"/>
      <c r="L3" s="1054"/>
    </row>
    <row r="4" spans="1:12" ht="12" thickBot="1">
      <c r="A4" s="104" t="s">
        <v>1</v>
      </c>
      <c r="B4" s="866">
        <v>1</v>
      </c>
      <c r="C4" s="13"/>
      <c r="D4" s="13"/>
      <c r="E4" s="14"/>
    </row>
    <row r="5" spans="1:12" ht="12" thickBot="1">
      <c r="A5" s="105" t="s">
        <v>123</v>
      </c>
      <c r="B5" s="867">
        <v>6</v>
      </c>
      <c r="C5" s="124"/>
      <c r="D5" s="13"/>
      <c r="E5" s="14"/>
    </row>
    <row r="6" spans="1:12">
      <c r="A6" s="106" t="s">
        <v>102</v>
      </c>
      <c r="B6" s="867">
        <v>1</v>
      </c>
      <c r="C6" s="13" t="s">
        <v>101</v>
      </c>
      <c r="D6" s="13"/>
      <c r="E6" s="14"/>
    </row>
    <row r="7" spans="1:12">
      <c r="A7" s="149" t="s">
        <v>571</v>
      </c>
      <c r="B7" s="868">
        <v>1</v>
      </c>
      <c r="C7" s="13"/>
      <c r="D7" s="13"/>
      <c r="E7" s="14"/>
    </row>
    <row r="8" spans="1:12">
      <c r="A8" s="9" t="s">
        <v>130</v>
      </c>
      <c r="B8" s="868">
        <v>1</v>
      </c>
      <c r="C8" s="13"/>
      <c r="D8" s="13"/>
      <c r="E8" s="14"/>
    </row>
    <row r="9" spans="1:12" ht="12" thickBot="1">
      <c r="A9" s="9" t="s">
        <v>568</v>
      </c>
      <c r="B9" s="869">
        <v>1</v>
      </c>
      <c r="C9" s="13"/>
      <c r="D9" s="13"/>
      <c r="E9" s="14"/>
    </row>
    <row r="10" spans="1:12" ht="12" thickBot="1">
      <c r="A10" s="10" t="s">
        <v>99</v>
      </c>
      <c r="B10" s="865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060" t="s">
        <v>22</v>
      </c>
      <c r="B28" s="1061"/>
      <c r="C28" s="1061"/>
      <c r="D28" s="1061"/>
      <c r="E28" s="1062"/>
      <c r="F28" s="16"/>
    </row>
    <row r="29" spans="1:6">
      <c r="A29" s="1063" t="s">
        <v>35</v>
      </c>
      <c r="B29" s="1064"/>
      <c r="C29" s="1064"/>
      <c r="D29" s="1064"/>
      <c r="E29" s="1065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47" t="s">
        <v>573</v>
      </c>
      <c r="B1" s="1048"/>
      <c r="C1" s="1048"/>
      <c r="D1" s="1048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49" t="s">
        <v>122</v>
      </c>
      <c r="I2" s="1050"/>
      <c r="J2" s="1050"/>
      <c r="K2" s="1050"/>
      <c r="L2" s="1050"/>
      <c r="M2" s="1051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2"/>
      <c r="I3" s="1053"/>
      <c r="J3" s="1053"/>
      <c r="K3" s="1053"/>
      <c r="L3" s="1053"/>
      <c r="M3" s="1054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61"/>
      <c r="D30" s="13"/>
      <c r="E30" s="35">
        <f>SUM(E13:E28)</f>
        <v>36</v>
      </c>
      <c r="F30" s="14"/>
    </row>
    <row r="31" spans="1:6">
      <c r="A31" s="16"/>
      <c r="B31" s="13"/>
      <c r="C31" s="861"/>
      <c r="D31" s="13"/>
      <c r="E31" s="13"/>
      <c r="F31" s="14"/>
    </row>
    <row r="32" spans="1:6" ht="12" thickBot="1">
      <c r="A32" s="18" t="s">
        <v>22</v>
      </c>
      <c r="B32" s="19"/>
      <c r="C32" s="862"/>
      <c r="D32" s="19"/>
      <c r="E32" s="13"/>
      <c r="F32" s="14"/>
    </row>
    <row r="33" spans="1:6">
      <c r="A33" s="36" t="s">
        <v>35</v>
      </c>
      <c r="B33" s="21"/>
      <c r="C33" s="863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055" t="s">
        <v>26</v>
      </c>
      <c r="B35" s="1056"/>
      <c r="C35" s="1056"/>
      <c r="D35" s="1057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47" t="s">
        <v>576</v>
      </c>
      <c r="B1" s="1048"/>
      <c r="C1" s="1048"/>
      <c r="D1" s="1048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49" t="s">
        <v>122</v>
      </c>
      <c r="I2" s="1050"/>
      <c r="J2" s="1050"/>
      <c r="K2" s="1050"/>
      <c r="L2" s="1050"/>
      <c r="M2" s="1051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2"/>
      <c r="I3" s="1053"/>
      <c r="J3" s="1053"/>
      <c r="K3" s="1053"/>
      <c r="L3" s="1053"/>
      <c r="M3" s="1054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61"/>
      <c r="D29" s="13"/>
      <c r="E29" s="35">
        <f>SUM(E13:E27)</f>
        <v>36</v>
      </c>
      <c r="F29" s="14"/>
    </row>
    <row r="30" spans="1:6">
      <c r="A30" s="16"/>
      <c r="B30" s="13"/>
      <c r="C30" s="861"/>
      <c r="D30" s="13"/>
      <c r="E30" s="13"/>
      <c r="F30" s="14"/>
    </row>
    <row r="31" spans="1:6" ht="12" thickBot="1">
      <c r="A31" s="18" t="s">
        <v>22</v>
      </c>
      <c r="B31" s="19"/>
      <c r="C31" s="862"/>
      <c r="D31" s="19"/>
      <c r="E31" s="13"/>
      <c r="F31" s="14"/>
    </row>
    <row r="32" spans="1:6">
      <c r="A32" s="36" t="s">
        <v>35</v>
      </c>
      <c r="B32" s="21"/>
      <c r="C32" s="863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055" t="s">
        <v>26</v>
      </c>
      <c r="B34" s="1056"/>
      <c r="C34" s="1056"/>
      <c r="D34" s="1057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43" t="s">
        <v>133</v>
      </c>
      <c r="B1" s="1044"/>
      <c r="C1" s="1044"/>
      <c r="D1" s="1044"/>
      <c r="E1" s="1066"/>
    </row>
    <row r="2" spans="1:12" ht="15" thickBot="1">
      <c r="A2" s="1067" t="s">
        <v>3</v>
      </c>
      <c r="B2" s="1068"/>
      <c r="C2" s="1068"/>
      <c r="D2" s="1068"/>
      <c r="E2" s="1069"/>
    </row>
    <row r="3" spans="1:12">
      <c r="A3" s="44" t="s">
        <v>6</v>
      </c>
      <c r="B3" s="870">
        <v>0.6</v>
      </c>
      <c r="C3" s="1070" t="s">
        <v>30</v>
      </c>
      <c r="D3" s="1071"/>
      <c r="E3" s="1046"/>
      <c r="G3" s="1049" t="s">
        <v>122</v>
      </c>
      <c r="H3" s="1050"/>
      <c r="I3" s="1050"/>
      <c r="J3" s="1050"/>
      <c r="K3" s="1050"/>
      <c r="L3" s="1051"/>
    </row>
    <row r="4" spans="1:12" ht="12" thickBot="1">
      <c r="A4" s="45" t="s">
        <v>1</v>
      </c>
      <c r="B4" s="871">
        <v>1.6</v>
      </c>
      <c r="C4" s="1072" t="s">
        <v>30</v>
      </c>
      <c r="D4" s="1073"/>
      <c r="E4" s="1074"/>
      <c r="G4" s="1052"/>
      <c r="H4" s="1053"/>
      <c r="I4" s="1053"/>
      <c r="J4" s="1053"/>
      <c r="K4" s="1053"/>
      <c r="L4" s="1054"/>
    </row>
    <row r="5" spans="1:12">
      <c r="A5" s="45" t="s">
        <v>36</v>
      </c>
      <c r="B5" s="871">
        <v>2</v>
      </c>
      <c r="C5" s="1075" t="s">
        <v>37</v>
      </c>
      <c r="D5" s="1076"/>
      <c r="E5" s="1077"/>
    </row>
    <row r="6" spans="1:12">
      <c r="A6" s="45" t="s">
        <v>31</v>
      </c>
      <c r="B6" s="872">
        <v>1</v>
      </c>
      <c r="C6" s="1075" t="s">
        <v>33</v>
      </c>
      <c r="D6" s="1089"/>
      <c r="E6" s="1090"/>
    </row>
    <row r="7" spans="1:12" ht="12" customHeight="1">
      <c r="A7" s="45" t="s">
        <v>137</v>
      </c>
      <c r="B7" s="872">
        <v>3</v>
      </c>
      <c r="C7" s="1086" t="s">
        <v>582</v>
      </c>
      <c r="D7" s="1091"/>
      <c r="E7" s="1092"/>
    </row>
    <row r="8" spans="1:12" ht="15" customHeight="1">
      <c r="A8" s="45" t="s">
        <v>38</v>
      </c>
      <c r="B8" s="872">
        <v>1</v>
      </c>
      <c r="C8" s="1086" t="s">
        <v>583</v>
      </c>
      <c r="D8" s="1087"/>
      <c r="E8" s="1088"/>
    </row>
    <row r="9" spans="1:12" ht="12.75" customHeight="1">
      <c r="A9" s="48" t="s">
        <v>32</v>
      </c>
      <c r="B9" s="873">
        <v>1</v>
      </c>
      <c r="C9" s="1084" t="s">
        <v>584</v>
      </c>
      <c r="D9" s="1085"/>
      <c r="E9" s="1037"/>
    </row>
    <row r="10" spans="1:12">
      <c r="A10" s="136" t="s">
        <v>53</v>
      </c>
      <c r="B10" s="873">
        <v>10</v>
      </c>
      <c r="C10" s="1081" t="s">
        <v>30</v>
      </c>
      <c r="D10" s="1082"/>
      <c r="E10" s="1083"/>
    </row>
    <row r="11" spans="1:12">
      <c r="A11" s="150" t="s">
        <v>571</v>
      </c>
      <c r="B11" s="873">
        <v>1</v>
      </c>
      <c r="C11" s="1081"/>
      <c r="D11" s="1082"/>
      <c r="E11" s="1083"/>
    </row>
    <row r="12" spans="1:12">
      <c r="A12" s="297" t="s">
        <v>568</v>
      </c>
      <c r="B12" s="873">
        <v>50</v>
      </c>
      <c r="C12" s="1081"/>
      <c r="D12" s="1082"/>
      <c r="E12" s="1083"/>
    </row>
    <row r="13" spans="1:12" ht="12" thickBot="1">
      <c r="A13" s="305" t="s">
        <v>580</v>
      </c>
      <c r="B13" s="874">
        <v>0</v>
      </c>
      <c r="C13" s="1078" t="s">
        <v>33</v>
      </c>
      <c r="D13" s="1079"/>
      <c r="E13" s="1080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5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6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047" t="s">
        <v>695</v>
      </c>
      <c r="B1" s="1048"/>
      <c r="C1" s="1048"/>
      <c r="D1" s="1048"/>
      <c r="E1" s="732"/>
      <c r="F1" s="69"/>
    </row>
    <row r="2" spans="1:9">
      <c r="A2" s="1100" t="s">
        <v>10</v>
      </c>
      <c r="B2" s="1101"/>
      <c r="C2" s="1101"/>
      <c r="D2" s="734"/>
    </row>
    <row r="3" spans="1:9">
      <c r="A3" s="1098" t="s">
        <v>1</v>
      </c>
      <c r="B3" s="1099"/>
      <c r="C3" s="1099"/>
      <c r="D3" s="735"/>
    </row>
    <row r="4" spans="1:9">
      <c r="A4" s="1098" t="s">
        <v>2</v>
      </c>
      <c r="B4" s="1099"/>
      <c r="C4" s="1099"/>
      <c r="D4" s="736"/>
    </row>
    <row r="5" spans="1:9">
      <c r="A5" s="1098" t="s">
        <v>696</v>
      </c>
      <c r="B5" s="1099"/>
      <c r="C5" s="1099"/>
      <c r="D5" s="736"/>
      <c r="I5" s="733"/>
    </row>
    <row r="6" spans="1:9">
      <c r="A6" s="1093" t="s">
        <v>568</v>
      </c>
      <c r="B6" s="1094"/>
      <c r="C6" s="1095"/>
      <c r="D6" s="736"/>
      <c r="I6" s="733"/>
    </row>
    <row r="7" spans="1:9">
      <c r="A7" s="1098" t="s">
        <v>130</v>
      </c>
      <c r="B7" s="1099"/>
      <c r="C7" s="1099"/>
      <c r="D7" s="759"/>
      <c r="I7" s="733"/>
    </row>
    <row r="8" spans="1:9" ht="12" thickBot="1">
      <c r="A8" s="1096" t="s">
        <v>571</v>
      </c>
      <c r="B8" s="1097"/>
      <c r="C8" s="1097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61"/>
      <c r="C28" s="13"/>
      <c r="D28" s="757">
        <f>SUM(D12:D27)</f>
        <v>0</v>
      </c>
      <c r="E28" s="13"/>
      <c r="F28" s="69"/>
    </row>
    <row r="29" spans="1:6" ht="12" thickBot="1">
      <c r="A29" s="16"/>
      <c r="B29" s="861"/>
      <c r="C29" s="13"/>
      <c r="D29" s="13"/>
      <c r="E29" s="13"/>
      <c r="F29" s="69"/>
    </row>
    <row r="30" spans="1:6">
      <c r="A30" s="36" t="s">
        <v>35</v>
      </c>
      <c r="B30" s="863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61"/>
      <c r="C34" s="13"/>
      <c r="D34" s="754">
        <f>SUM(D31:D33)</f>
        <v>0</v>
      </c>
      <c r="E34" s="13"/>
      <c r="F34" s="69"/>
    </row>
    <row r="35" spans="1:6">
      <c r="A35" s="40"/>
      <c r="B35" s="861"/>
      <c r="C35" s="13"/>
      <c r="D35" s="13"/>
      <c r="E35" s="13"/>
      <c r="F35" s="69"/>
    </row>
    <row r="36" spans="1:6">
      <c r="A36" s="18" t="s">
        <v>706</v>
      </c>
      <c r="B36" s="861"/>
      <c r="C36" s="13"/>
      <c r="D36" s="13"/>
      <c r="E36" s="13"/>
      <c r="F36" s="69"/>
    </row>
    <row r="37" spans="1:6" ht="12" thickBot="1">
      <c r="A37" s="18"/>
      <c r="B37" s="861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047" t="s">
        <v>713</v>
      </c>
      <c r="B1" s="1048"/>
      <c r="C1" s="1048"/>
      <c r="D1" s="1048"/>
      <c r="E1" s="732"/>
      <c r="F1" s="69"/>
    </row>
    <row r="2" spans="1:9">
      <c r="A2" s="1100" t="s">
        <v>10</v>
      </c>
      <c r="B2" s="1101"/>
      <c r="C2" s="1101"/>
      <c r="D2" s="734"/>
    </row>
    <row r="3" spans="1:9">
      <c r="A3" s="1098" t="s">
        <v>1</v>
      </c>
      <c r="B3" s="1099"/>
      <c r="C3" s="1099"/>
      <c r="D3" s="735"/>
    </row>
    <row r="4" spans="1:9">
      <c r="A4" s="1098" t="s">
        <v>2</v>
      </c>
      <c r="B4" s="1099"/>
      <c r="C4" s="1099"/>
      <c r="D4" s="736"/>
    </row>
    <row r="5" spans="1:9">
      <c r="A5" s="1098" t="s">
        <v>696</v>
      </c>
      <c r="B5" s="1099"/>
      <c r="C5" s="1099"/>
      <c r="D5" s="736"/>
    </row>
    <row r="6" spans="1:9">
      <c r="A6" s="1093" t="s">
        <v>568</v>
      </c>
      <c r="B6" s="1094"/>
      <c r="C6" s="1095"/>
      <c r="D6" s="736"/>
      <c r="I6" s="733" t="s">
        <v>707</v>
      </c>
    </row>
    <row r="7" spans="1:9">
      <c r="A7" s="1098" t="s">
        <v>130</v>
      </c>
      <c r="B7" s="1099"/>
      <c r="C7" s="1099"/>
      <c r="D7" s="759"/>
      <c r="I7" s="733" t="s">
        <v>708</v>
      </c>
    </row>
    <row r="8" spans="1:9" ht="12" thickBot="1">
      <c r="A8" s="1096" t="s">
        <v>571</v>
      </c>
      <c r="B8" s="1097"/>
      <c r="C8" s="1097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61"/>
      <c r="C29" s="13"/>
      <c r="D29" s="757"/>
      <c r="E29" s="13"/>
      <c r="F29" s="69"/>
    </row>
    <row r="30" spans="1:6" ht="12" thickBot="1">
      <c r="A30" s="16"/>
      <c r="B30" s="861"/>
      <c r="C30" s="13"/>
      <c r="D30" s="13"/>
      <c r="E30" s="13"/>
      <c r="F30" s="69"/>
    </row>
    <row r="31" spans="1:6">
      <c r="A31" s="36" t="s">
        <v>35</v>
      </c>
      <c r="B31" s="863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61"/>
      <c r="C33" s="13"/>
      <c r="D33" s="754"/>
      <c r="E33" s="13"/>
      <c r="F33" s="69"/>
    </row>
    <row r="34" spans="1:6">
      <c r="A34" s="40"/>
      <c r="B34" s="861"/>
      <c r="C34" s="13"/>
      <c r="D34" s="13"/>
      <c r="E34" s="13"/>
      <c r="F34" s="69"/>
    </row>
    <row r="35" spans="1:6">
      <c r="A35" s="18" t="s">
        <v>706</v>
      </c>
      <c r="B35" s="861"/>
      <c r="C35" s="13"/>
      <c r="D35" s="13"/>
      <c r="E35" s="13"/>
      <c r="F35" s="69"/>
    </row>
    <row r="36" spans="1:6" ht="12" thickBot="1">
      <c r="A36" s="18"/>
      <c r="B36" s="861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047" t="s">
        <v>718</v>
      </c>
      <c r="B1" s="1048"/>
      <c r="C1" s="1048"/>
      <c r="D1" s="1048"/>
      <c r="E1" s="732"/>
      <c r="F1" s="69"/>
    </row>
    <row r="2" spans="1:9">
      <c r="A2" s="1100" t="s">
        <v>10</v>
      </c>
      <c r="B2" s="1101"/>
      <c r="C2" s="1101"/>
      <c r="D2" s="734"/>
    </row>
    <row r="3" spans="1:9">
      <c r="A3" s="1098" t="s">
        <v>1</v>
      </c>
      <c r="B3" s="1099"/>
      <c r="C3" s="1099"/>
      <c r="D3" s="735"/>
    </row>
    <row r="4" spans="1:9">
      <c r="A4" s="1098" t="s">
        <v>2</v>
      </c>
      <c r="B4" s="1099"/>
      <c r="C4" s="1099"/>
      <c r="D4" s="736"/>
    </row>
    <row r="5" spans="1:9">
      <c r="A5" s="1098" t="s">
        <v>696</v>
      </c>
      <c r="B5" s="1099"/>
      <c r="C5" s="1099"/>
      <c r="D5" s="736"/>
      <c r="I5" s="733" t="s">
        <v>707</v>
      </c>
    </row>
    <row r="6" spans="1:9">
      <c r="A6" s="1093" t="s">
        <v>568</v>
      </c>
      <c r="B6" s="1094"/>
      <c r="C6" s="1095"/>
      <c r="D6" s="736"/>
      <c r="I6" s="733" t="s">
        <v>708</v>
      </c>
    </row>
    <row r="7" spans="1:9">
      <c r="A7" s="1098" t="s">
        <v>130</v>
      </c>
      <c r="B7" s="1099"/>
      <c r="C7" s="1099"/>
      <c r="D7" s="759"/>
      <c r="I7" s="733"/>
    </row>
    <row r="8" spans="1:9" ht="12" thickBot="1">
      <c r="A8" s="1096" t="s">
        <v>571</v>
      </c>
      <c r="B8" s="1097"/>
      <c r="C8" s="1097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61"/>
      <c r="C26" s="13"/>
      <c r="D26" s="754"/>
      <c r="E26" s="13"/>
      <c r="F26" s="69"/>
    </row>
    <row r="27" spans="1:6" ht="12" thickBot="1">
      <c r="A27" s="16"/>
      <c r="B27" s="861"/>
      <c r="C27" s="13"/>
      <c r="D27" s="13"/>
      <c r="E27" s="13"/>
      <c r="F27" s="69"/>
    </row>
    <row r="28" spans="1:6">
      <c r="A28" s="36" t="s">
        <v>35</v>
      </c>
      <c r="B28" s="863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61"/>
      <c r="C32" s="13"/>
      <c r="D32" s="754"/>
      <c r="E32" s="13"/>
      <c r="F32" s="69"/>
    </row>
    <row r="33" spans="1:6">
      <c r="A33" s="40"/>
      <c r="B33" s="861"/>
      <c r="C33" s="13"/>
      <c r="D33" s="13"/>
      <c r="E33" s="13"/>
      <c r="F33" s="69"/>
    </row>
    <row r="34" spans="1:6">
      <c r="A34" s="18" t="s">
        <v>706</v>
      </c>
      <c r="B34" s="861"/>
      <c r="C34" s="13"/>
      <c r="D34" s="13"/>
      <c r="E34" s="13"/>
      <c r="F34" s="69"/>
    </row>
    <row r="35" spans="1:6" ht="12" thickBot="1">
      <c r="A35" s="18"/>
      <c r="B35" s="861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047" t="s">
        <v>720</v>
      </c>
      <c r="B1" s="1048"/>
      <c r="C1" s="1048"/>
      <c r="D1" s="1048"/>
      <c r="E1" s="732"/>
      <c r="F1" s="69"/>
    </row>
    <row r="2" spans="1:9">
      <c r="A2" s="1100" t="s">
        <v>10</v>
      </c>
      <c r="B2" s="1101"/>
      <c r="C2" s="1101"/>
      <c r="D2" s="734"/>
    </row>
    <row r="3" spans="1:9">
      <c r="A3" s="1098" t="s">
        <v>1</v>
      </c>
      <c r="B3" s="1099"/>
      <c r="C3" s="1099"/>
      <c r="D3" s="735"/>
    </row>
    <row r="4" spans="1:9">
      <c r="A4" s="1098" t="s">
        <v>2</v>
      </c>
      <c r="B4" s="1099"/>
      <c r="C4" s="1099"/>
      <c r="D4" s="736"/>
    </row>
    <row r="5" spans="1:9">
      <c r="A5" s="1098" t="s">
        <v>696</v>
      </c>
      <c r="B5" s="1099"/>
      <c r="C5" s="1099"/>
      <c r="D5" s="736"/>
      <c r="I5" s="733" t="s">
        <v>707</v>
      </c>
    </row>
    <row r="6" spans="1:9">
      <c r="A6" s="1093" t="s">
        <v>568</v>
      </c>
      <c r="B6" s="1094"/>
      <c r="C6" s="1095"/>
      <c r="D6" s="736"/>
      <c r="I6" s="733" t="s">
        <v>708</v>
      </c>
    </row>
    <row r="7" spans="1:9">
      <c r="A7" s="1098" t="s">
        <v>130</v>
      </c>
      <c r="B7" s="1099"/>
      <c r="C7" s="1099"/>
      <c r="D7" s="759"/>
      <c r="I7" s="733"/>
    </row>
    <row r="8" spans="1:9" ht="12" thickBot="1">
      <c r="A8" s="1096" t="s">
        <v>571</v>
      </c>
      <c r="B8" s="1097"/>
      <c r="C8" s="1097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61"/>
      <c r="C28" s="13"/>
      <c r="D28" s="757"/>
      <c r="E28" s="13"/>
      <c r="F28" s="69"/>
    </row>
    <row r="29" spans="1:6" ht="12" thickBot="1">
      <c r="A29" s="16"/>
      <c r="B29" s="861"/>
      <c r="C29" s="13"/>
      <c r="D29" s="13"/>
      <c r="E29" s="69"/>
    </row>
    <row r="30" spans="1:6">
      <c r="A30" s="36" t="s">
        <v>35</v>
      </c>
      <c r="B30" s="863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61"/>
      <c r="C32" s="13"/>
      <c r="D32" s="754"/>
    </row>
    <row r="33" spans="1:4">
      <c r="A33" s="40"/>
      <c r="B33" s="861"/>
      <c r="C33" s="13"/>
      <c r="D33" s="13"/>
    </row>
    <row r="34" spans="1:4">
      <c r="A34" s="18" t="s">
        <v>706</v>
      </c>
      <c r="B34" s="861"/>
      <c r="C34" s="13"/>
      <c r="D34" s="13"/>
    </row>
    <row r="35" spans="1:4" ht="12" thickBot="1">
      <c r="A35" s="18"/>
      <c r="B35" s="861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43" t="s">
        <v>133</v>
      </c>
      <c r="B1" s="1044"/>
      <c r="C1" s="1044"/>
      <c r="D1" s="1044"/>
      <c r="E1" s="1066"/>
    </row>
    <row r="2" spans="1:12" ht="15" thickBot="1">
      <c r="A2" s="1067" t="s">
        <v>3</v>
      </c>
      <c r="B2" s="1068"/>
      <c r="C2" s="1068"/>
      <c r="D2" s="1068"/>
      <c r="E2" s="1069"/>
    </row>
    <row r="3" spans="1:12">
      <c r="A3" s="44" t="s">
        <v>6</v>
      </c>
      <c r="B3" s="878">
        <v>0.6</v>
      </c>
      <c r="C3" s="1045" t="s">
        <v>30</v>
      </c>
      <c r="D3" s="1071"/>
      <c r="E3" s="1046"/>
      <c r="G3" s="1049" t="s">
        <v>122</v>
      </c>
      <c r="H3" s="1050"/>
      <c r="I3" s="1050"/>
      <c r="J3" s="1050"/>
      <c r="K3" s="1050"/>
      <c r="L3" s="1051"/>
    </row>
    <row r="4" spans="1:12" ht="12" thickBot="1">
      <c r="A4" s="45" t="s">
        <v>1</v>
      </c>
      <c r="B4" s="879">
        <v>1.6</v>
      </c>
      <c r="C4" s="1114" t="s">
        <v>30</v>
      </c>
      <c r="D4" s="1073"/>
      <c r="E4" s="1074"/>
      <c r="G4" s="1052"/>
      <c r="H4" s="1053"/>
      <c r="I4" s="1053"/>
      <c r="J4" s="1053"/>
      <c r="K4" s="1053"/>
      <c r="L4" s="1054"/>
    </row>
    <row r="5" spans="1:12">
      <c r="A5" s="45" t="s">
        <v>36</v>
      </c>
      <c r="B5" s="879">
        <v>2</v>
      </c>
      <c r="C5" s="1105" t="s">
        <v>37</v>
      </c>
      <c r="D5" s="1076"/>
      <c r="E5" s="1077"/>
    </row>
    <row r="6" spans="1:12">
      <c r="A6" s="45" t="s">
        <v>31</v>
      </c>
      <c r="B6" s="880">
        <v>1</v>
      </c>
      <c r="C6" s="1105" t="s">
        <v>33</v>
      </c>
      <c r="D6" s="1089"/>
      <c r="E6" s="1090"/>
    </row>
    <row r="7" spans="1:12">
      <c r="A7" s="45" t="s">
        <v>137</v>
      </c>
      <c r="B7" s="880">
        <v>2</v>
      </c>
      <c r="C7" s="1040" t="s">
        <v>138</v>
      </c>
      <c r="D7" s="1106"/>
      <c r="E7" s="1107"/>
    </row>
    <row r="8" spans="1:12" ht="24" customHeight="1">
      <c r="A8" s="48" t="s">
        <v>32</v>
      </c>
      <c r="B8" s="881">
        <v>2</v>
      </c>
      <c r="C8" s="1042" t="s">
        <v>34</v>
      </c>
      <c r="D8" s="1085"/>
      <c r="E8" s="1037"/>
    </row>
    <row r="9" spans="1:12">
      <c r="A9" s="136" t="s">
        <v>53</v>
      </c>
      <c r="B9" s="882">
        <v>1</v>
      </c>
      <c r="C9" s="1108" t="s">
        <v>30</v>
      </c>
      <c r="D9" s="1109"/>
      <c r="E9" s="1110"/>
    </row>
    <row r="10" spans="1:12">
      <c r="A10" s="150" t="s">
        <v>571</v>
      </c>
      <c r="B10" s="882">
        <v>1</v>
      </c>
      <c r="C10" s="1111"/>
      <c r="D10" s="1112"/>
      <c r="E10" s="1113"/>
    </row>
    <row r="11" spans="1:12" ht="12" thickBot="1">
      <c r="A11" s="9" t="s">
        <v>568</v>
      </c>
      <c r="B11" s="883">
        <v>50</v>
      </c>
      <c r="C11" s="1102"/>
      <c r="D11" s="1103"/>
      <c r="E11" s="1104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5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6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43" t="s">
        <v>161</v>
      </c>
      <c r="B1" s="1044"/>
      <c r="C1" s="1044"/>
      <c r="D1" s="1044"/>
      <c r="E1" s="1066"/>
    </row>
    <row r="2" spans="1:12" ht="15" thickBot="1">
      <c r="A2" s="1067" t="s">
        <v>3</v>
      </c>
      <c r="B2" s="1068"/>
      <c r="C2" s="1068"/>
      <c r="D2" s="1068"/>
      <c r="E2" s="1069"/>
      <c r="G2" s="1049" t="s">
        <v>122</v>
      </c>
      <c r="H2" s="1050"/>
      <c r="I2" s="1050"/>
      <c r="J2" s="1050"/>
      <c r="K2" s="1050"/>
      <c r="L2" s="1051"/>
    </row>
    <row r="3" spans="1:12" ht="12" thickBot="1">
      <c r="A3" s="44" t="s">
        <v>6</v>
      </c>
      <c r="B3" s="878">
        <v>3</v>
      </c>
      <c r="C3" s="1045" t="s">
        <v>30</v>
      </c>
      <c r="D3" s="1071"/>
      <c r="E3" s="1046"/>
      <c r="G3" s="1052"/>
      <c r="H3" s="1053"/>
      <c r="I3" s="1053"/>
      <c r="J3" s="1053"/>
      <c r="K3" s="1053"/>
      <c r="L3" s="1054"/>
    </row>
    <row r="4" spans="1:12">
      <c r="A4" s="45" t="s">
        <v>1</v>
      </c>
      <c r="B4" s="884">
        <v>1</v>
      </c>
      <c r="C4" s="1123" t="s">
        <v>30</v>
      </c>
      <c r="D4" s="1118"/>
      <c r="E4" s="1119"/>
    </row>
    <row r="5" spans="1:12">
      <c r="A5" s="45" t="s">
        <v>60</v>
      </c>
      <c r="B5" s="884">
        <v>25</v>
      </c>
      <c r="C5" s="1117" t="s">
        <v>61</v>
      </c>
      <c r="D5" s="1124"/>
      <c r="E5" s="1125"/>
    </row>
    <row r="6" spans="1:12">
      <c r="A6" s="45" t="s">
        <v>55</v>
      </c>
      <c r="B6" s="885">
        <v>0</v>
      </c>
      <c r="C6" s="1115" t="s">
        <v>33</v>
      </c>
      <c r="D6" s="1099"/>
      <c r="E6" s="1116"/>
      <c r="H6" s="69"/>
      <c r="I6" s="69"/>
      <c r="J6" s="69"/>
    </row>
    <row r="7" spans="1:12">
      <c r="A7" s="46" t="s">
        <v>59</v>
      </c>
      <c r="B7" s="886">
        <v>0</v>
      </c>
      <c r="C7" s="1117" t="s">
        <v>33</v>
      </c>
      <c r="D7" s="1118"/>
      <c r="E7" s="1119"/>
      <c r="H7" s="69"/>
      <c r="I7" s="69"/>
      <c r="J7" s="69"/>
    </row>
    <row r="8" spans="1:12">
      <c r="A8" s="46" t="s">
        <v>56</v>
      </c>
      <c r="B8" s="886">
        <v>0</v>
      </c>
      <c r="C8" s="1117" t="s">
        <v>33</v>
      </c>
      <c r="D8" s="1118"/>
      <c r="E8" s="1119"/>
      <c r="H8" s="70"/>
      <c r="I8" s="69"/>
      <c r="J8" s="69"/>
    </row>
    <row r="9" spans="1:12">
      <c r="A9" s="46" t="s">
        <v>57</v>
      </c>
      <c r="B9" s="887">
        <v>1</v>
      </c>
      <c r="C9" s="1115" t="s">
        <v>33</v>
      </c>
      <c r="D9" s="1099"/>
      <c r="E9" s="1116"/>
      <c r="H9" s="69"/>
      <c r="I9" s="69"/>
      <c r="J9" s="69"/>
    </row>
    <row r="10" spans="1:12">
      <c r="A10" s="46" t="s">
        <v>162</v>
      </c>
      <c r="B10" s="887">
        <v>1</v>
      </c>
      <c r="C10" s="1135"/>
      <c r="D10" s="1136"/>
      <c r="E10" s="1137"/>
      <c r="H10" s="69"/>
      <c r="I10" s="69"/>
      <c r="J10" s="69"/>
    </row>
    <row r="11" spans="1:12">
      <c r="A11" s="136" t="s">
        <v>53</v>
      </c>
      <c r="B11" s="888">
        <v>1</v>
      </c>
      <c r="C11" s="1132" t="s">
        <v>30</v>
      </c>
      <c r="D11" s="1133"/>
      <c r="E11" s="1134"/>
      <c r="H11" s="69"/>
      <c r="I11" s="69"/>
      <c r="J11" s="69"/>
    </row>
    <row r="12" spans="1:12">
      <c r="A12" s="150" t="s">
        <v>157</v>
      </c>
      <c r="B12" s="888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8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9">
        <v>3</v>
      </c>
      <c r="C14" s="1126"/>
      <c r="D14" s="1127"/>
      <c r="E14" s="1128"/>
      <c r="H14" s="69"/>
      <c r="I14" s="69"/>
      <c r="J14" s="69"/>
    </row>
    <row r="15" spans="1:12">
      <c r="A15" s="59" t="s">
        <v>62</v>
      </c>
      <c r="B15" s="890">
        <f>IF(B5=25,IF(B3&lt;0.806,2,IF(B3&lt;1.3,3,IF(B3&lt;1.801,4,IF(B3&lt;2.301,5,IF(B3&lt;2.801,6,7))))),IF(B3&lt;=0.55,2,IF(B3&lt;=0.9,3,IF(B3&lt;=1.25,4,IF(B3&lt;=1.6,5,IF(B3&lt;=1.95,6,7))))))</f>
        <v>7</v>
      </c>
      <c r="C15" s="1129" t="s">
        <v>29</v>
      </c>
      <c r="D15" s="1130"/>
      <c r="E15" s="1131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91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92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93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94"/>
      <c r="D44" s="66">
        <f t="shared" si="0"/>
        <v>0</v>
      </c>
      <c r="E44" s="1120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21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21"/>
    </row>
    <row r="47" spans="1:5" ht="14.25" customHeight="1" thickBot="1">
      <c r="A47" s="85" t="s">
        <v>81</v>
      </c>
      <c r="B47" s="73">
        <f>IF(B6=1,(B4*2+0.2)*B11,0)</f>
        <v>0</v>
      </c>
      <c r="C47" s="892"/>
      <c r="D47" s="65">
        <f t="shared" si="0"/>
        <v>0</v>
      </c>
      <c r="E47" s="1122"/>
    </row>
    <row r="48" spans="1:5">
      <c r="A48" s="84" t="s">
        <v>82</v>
      </c>
      <c r="B48" s="74">
        <f>IF(B7=1,2*B11,0)</f>
        <v>0</v>
      </c>
      <c r="C48" s="894"/>
      <c r="D48" s="67">
        <f>B48*C48</f>
        <v>0</v>
      </c>
      <c r="E48" s="1120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21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21"/>
    </row>
    <row r="51" spans="1:5" ht="12" thickBot="1">
      <c r="A51" s="86" t="s">
        <v>63</v>
      </c>
      <c r="B51" s="75">
        <f>IF(B7=1,B11,0)</f>
        <v>0</v>
      </c>
      <c r="C51" s="895"/>
      <c r="D51" s="68">
        <f>B51*C51</f>
        <v>0</v>
      </c>
      <c r="E51" s="1122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43" t="s">
        <v>84</v>
      </c>
      <c r="B1" s="1044"/>
      <c r="C1" s="1044"/>
      <c r="D1" s="1066"/>
    </row>
    <row r="2" spans="1:10" ht="15" thickBot="1">
      <c r="A2" s="1067" t="s">
        <v>3</v>
      </c>
      <c r="B2" s="1068"/>
      <c r="C2" s="1068"/>
      <c r="D2" s="1069"/>
    </row>
    <row r="3" spans="1:10">
      <c r="A3" s="44" t="s">
        <v>6</v>
      </c>
      <c r="B3" s="878">
        <v>0.82</v>
      </c>
      <c r="C3" s="1045" t="s">
        <v>30</v>
      </c>
      <c r="D3" s="1046"/>
    </row>
    <row r="4" spans="1:10">
      <c r="A4" s="45" t="s">
        <v>1</v>
      </c>
      <c r="B4" s="884">
        <v>1.42</v>
      </c>
      <c r="C4" s="1123" t="s">
        <v>30</v>
      </c>
      <c r="D4" s="1119"/>
    </row>
    <row r="5" spans="1:10">
      <c r="A5" s="45" t="s">
        <v>55</v>
      </c>
      <c r="B5" s="884">
        <v>1</v>
      </c>
      <c r="C5" s="1117" t="s">
        <v>33</v>
      </c>
      <c r="D5" s="1119"/>
      <c r="G5" s="69"/>
      <c r="H5" s="69"/>
      <c r="I5" s="69"/>
    </row>
    <row r="6" spans="1:10">
      <c r="A6" s="46" t="s">
        <v>56</v>
      </c>
      <c r="B6" s="887">
        <v>1</v>
      </c>
      <c r="C6" s="1115" t="s">
        <v>33</v>
      </c>
      <c r="D6" s="1116"/>
      <c r="G6" s="70"/>
      <c r="H6" s="69"/>
      <c r="I6" s="69"/>
    </row>
    <row r="7" spans="1:10">
      <c r="A7" s="46" t="s">
        <v>57</v>
      </c>
      <c r="B7" s="886">
        <v>1</v>
      </c>
      <c r="C7" s="1117" t="s">
        <v>33</v>
      </c>
      <c r="D7" s="1119"/>
      <c r="G7" s="69"/>
      <c r="H7" s="69"/>
      <c r="I7" s="69"/>
    </row>
    <row r="8" spans="1:10">
      <c r="A8" s="171" t="s">
        <v>53</v>
      </c>
      <c r="B8" s="896">
        <v>25</v>
      </c>
      <c r="C8" s="1142" t="s">
        <v>30</v>
      </c>
      <c r="D8" s="1143"/>
      <c r="G8" s="69"/>
      <c r="H8" s="69"/>
      <c r="I8" s="69"/>
    </row>
    <row r="9" spans="1:10">
      <c r="A9" s="170" t="s">
        <v>157</v>
      </c>
      <c r="B9" s="897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8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9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8">
        <f>IF(B3&lt;=0.69,2,IF(B3&lt;=1.08,3,IF(B3&lt;=1.47,4,IF(B3&lt;=1.86,5,6))))</f>
        <v>3</v>
      </c>
      <c r="C12" s="1082" t="s">
        <v>29</v>
      </c>
      <c r="D12" s="1082"/>
      <c r="F12" s="71"/>
      <c r="G12" s="69"/>
      <c r="H12" s="69"/>
      <c r="I12" s="69"/>
    </row>
    <row r="13" spans="1:10">
      <c r="A13" s="89" t="s">
        <v>86</v>
      </c>
      <c r="B13" s="898">
        <f>IF(B12=2,2,IF(B12=3,2,IF(B12=4,4,IF(B12=5,3,4))))</f>
        <v>2</v>
      </c>
      <c r="C13" s="1082" t="s">
        <v>29</v>
      </c>
      <c r="D13" s="1082"/>
      <c r="G13" s="69"/>
      <c r="H13" s="69"/>
      <c r="I13" s="69"/>
    </row>
    <row r="14" spans="1:10" ht="12" thickBot="1">
      <c r="A14" s="1140"/>
      <c r="B14" s="1141"/>
      <c r="C14" s="1141"/>
      <c r="D14" s="1141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92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93"/>
      <c r="D38" s="157">
        <f t="shared" si="1"/>
        <v>0</v>
      </c>
    </row>
    <row r="39" spans="1:4" ht="12" thickBot="1">
      <c r="A39" s="1138" t="s">
        <v>91</v>
      </c>
      <c r="B39" s="1139"/>
      <c r="C39" s="1139"/>
      <c r="D39" s="1139"/>
    </row>
    <row r="40" spans="1:4">
      <c r="A40" s="90" t="s">
        <v>88</v>
      </c>
      <c r="B40" s="52">
        <f>(ROUND((B4-0.025)/0.0215,0))*B8</f>
        <v>1625</v>
      </c>
      <c r="C40" s="891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93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39:D39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zoomScale="145" zoomScaleNormal="145" zoomScaleSheetLayoutView="100" workbookViewId="0">
      <selection activeCell="B3" sqref="B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152" t="s">
        <v>890</v>
      </c>
      <c r="B1" s="1152"/>
      <c r="C1" s="1152"/>
      <c r="D1" s="1152"/>
    </row>
    <row r="2" spans="1:11" ht="11.25" customHeight="1">
      <c r="A2" s="108" t="s">
        <v>10</v>
      </c>
      <c r="B2" s="827">
        <v>2</v>
      </c>
      <c r="C2" s="1150" t="s">
        <v>30</v>
      </c>
      <c r="D2" s="1151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110" t="s">
        <v>1</v>
      </c>
      <c r="B3" s="828">
        <v>1</v>
      </c>
      <c r="C3" s="1153" t="s">
        <v>30</v>
      </c>
      <c r="D3" s="1154"/>
      <c r="F3" s="1052"/>
      <c r="G3" s="1053"/>
      <c r="H3" s="1053"/>
      <c r="I3" s="1053"/>
      <c r="J3" s="1053"/>
      <c r="K3" s="1054"/>
    </row>
    <row r="4" spans="1:11">
      <c r="A4" s="120" t="s">
        <v>36</v>
      </c>
      <c r="B4" s="899">
        <v>2</v>
      </c>
      <c r="C4" s="1150" t="s">
        <v>870</v>
      </c>
      <c r="D4" s="1151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0</v>
      </c>
      <c r="C5" s="1155" t="s">
        <v>30</v>
      </c>
      <c r="D5" s="1156"/>
    </row>
    <row r="6" spans="1:11" ht="13.5" customHeight="1" thickBot="1">
      <c r="A6" s="143" t="s">
        <v>873</v>
      </c>
      <c r="B6" s="900">
        <v>0</v>
      </c>
      <c r="C6" s="1153" t="s">
        <v>30</v>
      </c>
      <c r="D6" s="1154"/>
    </row>
    <row r="7" spans="1:11" ht="12" thickBot="1">
      <c r="A7" s="818" t="s">
        <v>874</v>
      </c>
      <c r="B7" s="901">
        <v>2</v>
      </c>
      <c r="C7" s="1145" t="s">
        <v>30</v>
      </c>
      <c r="D7" s="1146"/>
    </row>
    <row r="8" spans="1:11" ht="12" thickBot="1">
      <c r="A8" s="818" t="s">
        <v>875</v>
      </c>
      <c r="B8" s="901">
        <v>0</v>
      </c>
      <c r="C8" s="1145" t="s">
        <v>30</v>
      </c>
      <c r="D8" s="1146"/>
    </row>
    <row r="9" spans="1:11" ht="12" thickBot="1">
      <c r="A9" s="146" t="s">
        <v>876</v>
      </c>
      <c r="B9" s="902">
        <v>0</v>
      </c>
      <c r="C9" s="1145" t="s">
        <v>30</v>
      </c>
      <c r="D9" s="1146"/>
    </row>
    <row r="10" spans="1:11" ht="12" thickBot="1">
      <c r="A10" s="146" t="s">
        <v>877</v>
      </c>
      <c r="B10" s="902">
        <v>0</v>
      </c>
      <c r="C10" s="1145" t="s">
        <v>30</v>
      </c>
      <c r="D10" s="1146"/>
    </row>
    <row r="11" spans="1:11" ht="12.75">
      <c r="A11" s="925" t="s">
        <v>878</v>
      </c>
      <c r="B11" s="97">
        <v>0</v>
      </c>
      <c r="C11" s="117" t="s">
        <v>30</v>
      </c>
      <c r="D11" s="924"/>
      <c r="E11" s="5"/>
      <c r="F11" s="5"/>
      <c r="G11" s="5"/>
      <c r="H11" s="5"/>
      <c r="I11" s="5"/>
      <c r="J11" s="5"/>
      <c r="K11" s="5"/>
    </row>
    <row r="12" spans="1:11" ht="12.75">
      <c r="A12" s="928" t="s">
        <v>879</v>
      </c>
      <c r="B12" s="926">
        <v>0</v>
      </c>
      <c r="C12" s="927" t="s">
        <v>30</v>
      </c>
      <c r="D12" s="929"/>
    </row>
    <row r="13" spans="1:11">
      <c r="A13" s="6" t="s">
        <v>880</v>
      </c>
      <c r="B13" s="936">
        <v>0</v>
      </c>
      <c r="C13" s="847" t="s">
        <v>30</v>
      </c>
      <c r="D13" s="922"/>
    </row>
    <row r="14" spans="1:11">
      <c r="A14" s="6" t="s">
        <v>881</v>
      </c>
      <c r="B14" s="936">
        <v>0</v>
      </c>
      <c r="C14" s="847" t="s">
        <v>30</v>
      </c>
      <c r="D14" s="922"/>
      <c r="E14" s="69"/>
      <c r="F14" s="69"/>
    </row>
    <row r="15" spans="1:11">
      <c r="A15" s="6" t="s">
        <v>931</v>
      </c>
      <c r="B15" s="936">
        <v>1</v>
      </c>
      <c r="C15" s="847" t="s">
        <v>30</v>
      </c>
      <c r="D15" s="922"/>
      <c r="E15" s="69"/>
      <c r="F15" s="69"/>
    </row>
    <row r="16" spans="1:11">
      <c r="A16" s="7" t="s">
        <v>882</v>
      </c>
      <c r="B16" s="937">
        <v>0</v>
      </c>
      <c r="C16" s="847" t="s">
        <v>30</v>
      </c>
      <c r="D16" s="922"/>
    </row>
    <row r="17" spans="1:11">
      <c r="A17" s="6" t="s">
        <v>918</v>
      </c>
      <c r="B17" s="936">
        <v>1</v>
      </c>
      <c r="C17" s="847" t="s">
        <v>30</v>
      </c>
      <c r="D17" s="922"/>
    </row>
    <row r="18" spans="1:11">
      <c r="A18" s="7" t="s">
        <v>919</v>
      </c>
      <c r="B18" s="937">
        <v>0</v>
      </c>
      <c r="C18" s="847" t="s">
        <v>30</v>
      </c>
      <c r="D18" s="922"/>
    </row>
    <row r="19" spans="1:11">
      <c r="A19" s="6" t="s">
        <v>922</v>
      </c>
      <c r="B19" s="936">
        <v>0</v>
      </c>
      <c r="C19" s="847" t="s">
        <v>30</v>
      </c>
      <c r="D19" s="922"/>
    </row>
    <row r="20" spans="1:11">
      <c r="A20" s="6" t="s">
        <v>923</v>
      </c>
      <c r="B20" s="936">
        <v>0</v>
      </c>
      <c r="C20" s="847" t="s">
        <v>30</v>
      </c>
      <c r="D20" s="922"/>
    </row>
    <row r="21" spans="1:11">
      <c r="A21" s="7" t="s">
        <v>924</v>
      </c>
      <c r="B21" s="937">
        <v>0</v>
      </c>
      <c r="C21" s="847" t="s">
        <v>30</v>
      </c>
      <c r="D21" s="922"/>
    </row>
    <row r="22" spans="1:11">
      <c r="A22" s="6" t="s">
        <v>925</v>
      </c>
      <c r="B22" s="936">
        <v>0</v>
      </c>
      <c r="C22" s="847" t="s">
        <v>30</v>
      </c>
      <c r="D22" s="922"/>
    </row>
    <row r="23" spans="1:11">
      <c r="A23" s="7" t="s">
        <v>930</v>
      </c>
      <c r="B23" s="937">
        <v>0</v>
      </c>
      <c r="C23" s="847" t="s">
        <v>30</v>
      </c>
      <c r="D23" s="922"/>
    </row>
    <row r="24" spans="1:11">
      <c r="A24" s="6" t="s">
        <v>927</v>
      </c>
      <c r="B24" s="936">
        <v>0</v>
      </c>
      <c r="C24" s="847" t="s">
        <v>30</v>
      </c>
      <c r="D24" s="922"/>
      <c r="E24" s="69"/>
      <c r="F24" s="69"/>
    </row>
    <row r="25" spans="1:11">
      <c r="A25" s="7" t="s">
        <v>928</v>
      </c>
      <c r="B25" s="937">
        <v>0</v>
      </c>
      <c r="C25" s="847" t="s">
        <v>30</v>
      </c>
      <c r="D25" s="922"/>
    </row>
    <row r="26" spans="1:11">
      <c r="A26" s="6" t="s">
        <v>929</v>
      </c>
      <c r="B26" s="936">
        <v>0</v>
      </c>
      <c r="C26" s="847" t="s">
        <v>30</v>
      </c>
      <c r="D26" s="922"/>
    </row>
    <row r="27" spans="1:11">
      <c r="A27" s="7" t="s">
        <v>926</v>
      </c>
      <c r="B27" s="937">
        <v>0</v>
      </c>
      <c r="C27" s="847" t="s">
        <v>30</v>
      </c>
      <c r="D27" s="922"/>
    </row>
    <row r="28" spans="1:11">
      <c r="A28" s="6" t="s">
        <v>920</v>
      </c>
      <c r="B28" s="936">
        <v>1</v>
      </c>
      <c r="C28" s="847" t="s">
        <v>30</v>
      </c>
      <c r="D28" s="922"/>
    </row>
    <row r="29" spans="1:11">
      <c r="A29" s="7" t="s">
        <v>146</v>
      </c>
      <c r="B29" s="937">
        <v>1</v>
      </c>
      <c r="C29" s="847" t="s">
        <v>30</v>
      </c>
      <c r="D29" s="922"/>
    </row>
    <row r="30" spans="1:11" ht="12" thickBot="1">
      <c r="A30" s="860" t="s">
        <v>143</v>
      </c>
      <c r="B30" s="938">
        <v>1</v>
      </c>
      <c r="C30" s="903" t="s">
        <v>30</v>
      </c>
      <c r="D30" s="4"/>
    </row>
    <row r="31" spans="1:11" ht="12" thickBot="1">
      <c r="A31" s="858"/>
      <c r="B31" s="859"/>
      <c r="C31" s="904"/>
      <c r="D31" s="69"/>
    </row>
    <row r="32" spans="1:11" s="5" customFormat="1" ht="13.5" customHeight="1">
      <c r="A32" s="930" t="s">
        <v>5</v>
      </c>
      <c r="B32" s="931" t="s">
        <v>0</v>
      </c>
      <c r="C32" s="932" t="s">
        <v>4</v>
      </c>
      <c r="D32" s="933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5">
        <f>IF(B11+B12=0,2*(B5+B6+B7+B8+B9+B10),2*((B5+B6+B7+B8+B9+B10)-(B11+B12)))</f>
        <v>4</v>
      </c>
      <c r="C33" s="848"/>
      <c r="D33" s="850">
        <f t="shared" ref="D33:D74" si="0">C33*B33</f>
        <v>0</v>
      </c>
    </row>
    <row r="34" spans="1:4">
      <c r="A34" s="7" t="s">
        <v>883</v>
      </c>
      <c r="B34" s="935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5">
        <f>B36*4+B37*4</f>
        <v>0</v>
      </c>
      <c r="C35" s="848"/>
      <c r="D35" s="922">
        <f t="shared" si="0"/>
        <v>0</v>
      </c>
    </row>
    <row r="36" spans="1:4">
      <c r="A36" s="7" t="s">
        <v>884</v>
      </c>
      <c r="B36" s="935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5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5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5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9">
        <f>B5</f>
        <v>0</v>
      </c>
      <c r="C40" s="905"/>
      <c r="D40" s="850">
        <f t="shared" si="0"/>
        <v>0</v>
      </c>
    </row>
    <row r="41" spans="1:4">
      <c r="A41" s="50" t="s">
        <v>895</v>
      </c>
      <c r="B41" s="939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9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9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9">
        <f>B2*(B5+B6+B7+B8+B9+B10)</f>
        <v>4</v>
      </c>
      <c r="C44" s="835"/>
      <c r="D44" s="850">
        <f t="shared" si="0"/>
        <v>0</v>
      </c>
    </row>
    <row r="45" spans="1:4">
      <c r="A45" s="50" t="s">
        <v>118</v>
      </c>
      <c r="B45" s="853">
        <f>B47</f>
        <v>3.9239999999999999</v>
      </c>
      <c r="C45" s="835"/>
      <c r="D45" s="850">
        <f t="shared" si="0"/>
        <v>0</v>
      </c>
    </row>
    <row r="46" spans="1:4">
      <c r="A46" s="50" t="s">
        <v>894</v>
      </c>
      <c r="B46" s="853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3">
        <f>(IF(B4=2,B2-0.038,B2))*(B5+B6+B7+B8+B9+B10)</f>
        <v>3.9239999999999999</v>
      </c>
      <c r="C47" s="835"/>
      <c r="D47" s="850">
        <f t="shared" si="0"/>
        <v>0</v>
      </c>
    </row>
    <row r="48" spans="1:4">
      <c r="A48" s="50" t="s">
        <v>893</v>
      </c>
      <c r="B48" s="853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3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3">
        <f>(IF(B4=2,B2-0.035,B2+0.003))*(B5+B8)</f>
        <v>0</v>
      </c>
      <c r="C50" s="835"/>
      <c r="D50" s="850">
        <f t="shared" si="0"/>
        <v>0</v>
      </c>
    </row>
    <row r="51" spans="1:8">
      <c r="A51" s="6" t="s">
        <v>798</v>
      </c>
      <c r="B51" s="923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3">
        <f>(IF(B4=2,IF((B58+B60+B61)&gt;0,B2-0.04,B2-0.044),B2+0.003))*(B7+B10)</f>
        <v>3.92</v>
      </c>
      <c r="C52" s="835"/>
      <c r="D52" s="850">
        <f t="shared" si="0"/>
        <v>0</v>
      </c>
      <c r="E52" s="941"/>
    </row>
    <row r="53" spans="1:8">
      <c r="A53" s="50" t="s">
        <v>887</v>
      </c>
      <c r="B53" s="853">
        <f>4*(B11+B12)</f>
        <v>0</v>
      </c>
      <c r="C53" s="835"/>
      <c r="D53" s="850">
        <f t="shared" si="0"/>
        <v>0</v>
      </c>
      <c r="G53" s="1149"/>
      <c r="H53" s="1149"/>
    </row>
    <row r="54" spans="1:8">
      <c r="A54" s="50" t="s">
        <v>901</v>
      </c>
      <c r="B54" s="939">
        <f>B20+B24</f>
        <v>0</v>
      </c>
      <c r="C54" s="835"/>
      <c r="D54" s="922">
        <f t="shared" si="0"/>
        <v>0</v>
      </c>
      <c r="E54" s="934" t="s">
        <v>916</v>
      </c>
      <c r="F54" s="1144" t="s">
        <v>921</v>
      </c>
      <c r="G54" s="1147"/>
      <c r="H54" s="1148"/>
    </row>
    <row r="55" spans="1:8">
      <c r="A55" s="50" t="s">
        <v>902</v>
      </c>
      <c r="B55" s="939">
        <f>B22+B26</f>
        <v>0</v>
      </c>
      <c r="C55" s="835"/>
      <c r="D55" s="922">
        <f t="shared" si="0"/>
        <v>0</v>
      </c>
      <c r="E55" s="934" t="s">
        <v>915</v>
      </c>
      <c r="F55" s="1144"/>
      <c r="G55" s="1147"/>
      <c r="H55" s="1148"/>
    </row>
    <row r="56" spans="1:8">
      <c r="A56" s="50" t="s">
        <v>904</v>
      </c>
      <c r="B56" s="939">
        <f>B21+B25</f>
        <v>0</v>
      </c>
      <c r="C56" s="835"/>
      <c r="D56" s="922">
        <f t="shared" si="0"/>
        <v>0</v>
      </c>
      <c r="E56" s="934" t="s">
        <v>913</v>
      </c>
      <c r="F56" s="1144"/>
      <c r="G56" s="1147"/>
      <c r="H56" s="1148"/>
    </row>
    <row r="57" spans="1:8">
      <c r="A57" s="50" t="s">
        <v>905</v>
      </c>
      <c r="B57" s="939">
        <f>B23+B27</f>
        <v>0</v>
      </c>
      <c r="C57" s="835"/>
      <c r="D57" s="922">
        <f t="shared" si="0"/>
        <v>0</v>
      </c>
      <c r="E57" s="934" t="s">
        <v>917</v>
      </c>
      <c r="F57" s="1144"/>
      <c r="G57" s="1147"/>
      <c r="H57" s="1148"/>
    </row>
    <row r="58" spans="1:8">
      <c r="A58" s="50" t="s">
        <v>908</v>
      </c>
      <c r="B58" s="939">
        <f>B14</f>
        <v>0</v>
      </c>
      <c r="C58" s="835"/>
      <c r="D58" s="922">
        <f t="shared" si="0"/>
        <v>0</v>
      </c>
      <c r="E58" s="934" t="s">
        <v>910</v>
      </c>
      <c r="F58" s="1144"/>
    </row>
    <row r="59" spans="1:8">
      <c r="A59" s="50" t="s">
        <v>907</v>
      </c>
      <c r="B59" s="939">
        <f>B13</f>
        <v>0</v>
      </c>
      <c r="C59" s="835"/>
      <c r="D59" s="922">
        <f t="shared" si="0"/>
        <v>0</v>
      </c>
      <c r="E59" s="934" t="s">
        <v>911</v>
      </c>
      <c r="F59" s="1144"/>
    </row>
    <row r="60" spans="1:8">
      <c r="A60" s="50" t="s">
        <v>909</v>
      </c>
      <c r="B60" s="939">
        <f>B15</f>
        <v>1</v>
      </c>
      <c r="C60" s="835"/>
      <c r="D60" s="922">
        <f t="shared" si="0"/>
        <v>0</v>
      </c>
      <c r="E60" s="934" t="s">
        <v>933</v>
      </c>
      <c r="F60" s="1144"/>
    </row>
    <row r="61" spans="1:8">
      <c r="A61" s="50" t="s">
        <v>932</v>
      </c>
      <c r="B61" s="939">
        <f>B17</f>
        <v>1</v>
      </c>
      <c r="C61" s="835"/>
      <c r="D61" s="922">
        <f t="shared" si="0"/>
        <v>0</v>
      </c>
      <c r="E61" s="934" t="s">
        <v>915</v>
      </c>
      <c r="F61" s="1144"/>
    </row>
    <row r="62" spans="1:8">
      <c r="A62" s="50" t="s">
        <v>912</v>
      </c>
      <c r="B62" s="939">
        <f>B16+B18</f>
        <v>0</v>
      </c>
      <c r="C62" s="835"/>
      <c r="D62" s="922">
        <f t="shared" si="0"/>
        <v>0</v>
      </c>
      <c r="E62" s="934" t="s">
        <v>914</v>
      </c>
      <c r="F62" s="1144"/>
    </row>
    <row r="63" spans="1:8">
      <c r="A63" s="50" t="s">
        <v>139</v>
      </c>
      <c r="B63" s="853">
        <f>B5+B8</f>
        <v>0</v>
      </c>
      <c r="C63" s="835"/>
      <c r="D63" s="850">
        <f t="shared" si="0"/>
        <v>0</v>
      </c>
    </row>
    <row r="64" spans="1:8">
      <c r="A64" s="50" t="s">
        <v>140</v>
      </c>
      <c r="B64" s="853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3">
        <f>B7</f>
        <v>2</v>
      </c>
      <c r="C65" s="835"/>
      <c r="D65" s="850">
        <f t="shared" si="0"/>
        <v>0</v>
      </c>
    </row>
    <row r="66" spans="1:4">
      <c r="A66" s="50" t="s">
        <v>903</v>
      </c>
      <c r="B66" s="939">
        <f>B5+B8</f>
        <v>0</v>
      </c>
      <c r="C66" s="835"/>
      <c r="D66" s="850">
        <f t="shared" si="0"/>
        <v>0</v>
      </c>
    </row>
    <row r="67" spans="1:4">
      <c r="A67" s="50" t="s">
        <v>906</v>
      </c>
      <c r="B67" s="939">
        <f>B6+B9</f>
        <v>0</v>
      </c>
      <c r="C67" s="835"/>
      <c r="D67" s="922">
        <f t="shared" si="0"/>
        <v>0</v>
      </c>
    </row>
    <row r="68" spans="1:4">
      <c r="A68" s="50" t="s">
        <v>822</v>
      </c>
      <c r="B68" s="939">
        <f>B25+B27</f>
        <v>0</v>
      </c>
      <c r="C68" s="835"/>
      <c r="D68" s="922">
        <f t="shared" si="0"/>
        <v>0</v>
      </c>
    </row>
    <row r="69" spans="1:4">
      <c r="A69" s="50" t="s">
        <v>800</v>
      </c>
      <c r="B69" s="939">
        <f>B21+B23</f>
        <v>0</v>
      </c>
      <c r="C69" s="835"/>
      <c r="D69" s="922">
        <f t="shared" si="0"/>
        <v>0</v>
      </c>
    </row>
    <row r="70" spans="1:4">
      <c r="A70" s="50" t="s">
        <v>801</v>
      </c>
      <c r="B70" s="939">
        <f>B6+B9</f>
        <v>0</v>
      </c>
      <c r="C70" s="835"/>
      <c r="D70" s="922">
        <f t="shared" si="0"/>
        <v>0</v>
      </c>
    </row>
    <row r="71" spans="1:4">
      <c r="A71" s="50" t="s">
        <v>141</v>
      </c>
      <c r="B71" s="939">
        <f>B7+B10</f>
        <v>2</v>
      </c>
      <c r="C71" s="835"/>
      <c r="D71" s="922">
        <f t="shared" si="0"/>
        <v>0</v>
      </c>
    </row>
    <row r="72" spans="1:4">
      <c r="A72" s="50" t="s">
        <v>142</v>
      </c>
      <c r="B72" s="939">
        <f>B71</f>
        <v>2</v>
      </c>
      <c r="C72" s="835"/>
      <c r="D72" s="922">
        <f t="shared" si="0"/>
        <v>0</v>
      </c>
    </row>
    <row r="73" spans="1:4">
      <c r="A73" s="50" t="s">
        <v>145</v>
      </c>
      <c r="B73" s="939">
        <f>B29</f>
        <v>1</v>
      </c>
      <c r="C73" s="835"/>
      <c r="D73" s="922">
        <f t="shared" si="0"/>
        <v>0</v>
      </c>
    </row>
    <row r="74" spans="1:4">
      <c r="A74" s="50" t="s">
        <v>148</v>
      </c>
      <c r="B74" s="939">
        <f>B28</f>
        <v>1</v>
      </c>
      <c r="C74" s="835"/>
      <c r="D74" s="922">
        <f t="shared" si="0"/>
        <v>0</v>
      </c>
    </row>
    <row r="75" spans="1:4" ht="12" thickBot="1">
      <c r="A75" s="803" t="s">
        <v>889</v>
      </c>
      <c r="B75" s="940">
        <f>B30</f>
        <v>1</v>
      </c>
      <c r="C75" s="893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158" t="s">
        <v>804</v>
      </c>
      <c r="B1" s="1159"/>
      <c r="C1" s="1159"/>
      <c r="D1" s="1159"/>
    </row>
    <row r="2" spans="1:11" ht="11.25" customHeight="1">
      <c r="A2" s="108" t="s">
        <v>10</v>
      </c>
      <c r="B2" s="775">
        <v>0</v>
      </c>
      <c r="C2" s="1071" t="s">
        <v>30</v>
      </c>
      <c r="D2" s="1046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116" t="s">
        <v>1</v>
      </c>
      <c r="B3" s="782">
        <v>1</v>
      </c>
      <c r="C3" s="1160" t="s">
        <v>30</v>
      </c>
      <c r="D3" s="1161"/>
      <c r="F3" s="1052"/>
      <c r="G3" s="1053"/>
      <c r="H3" s="1053"/>
      <c r="I3" s="1053"/>
      <c r="J3" s="1053"/>
      <c r="K3" s="1054"/>
    </row>
    <row r="4" spans="1:11" ht="11.25" customHeight="1">
      <c r="A4" s="115" t="s">
        <v>150</v>
      </c>
      <c r="B4" s="775">
        <v>0</v>
      </c>
      <c r="C4" s="1162" t="s">
        <v>805</v>
      </c>
      <c r="D4" s="1030"/>
    </row>
    <row r="5" spans="1:11">
      <c r="A5" s="114" t="s">
        <v>151</v>
      </c>
      <c r="B5" s="776">
        <v>0</v>
      </c>
      <c r="C5" s="1163"/>
      <c r="D5" s="1164"/>
    </row>
    <row r="6" spans="1:11">
      <c r="A6" s="819" t="s">
        <v>156</v>
      </c>
      <c r="B6" s="776">
        <v>0</v>
      </c>
      <c r="C6" s="1155" t="s">
        <v>30</v>
      </c>
      <c r="D6" s="1156"/>
    </row>
    <row r="7" spans="1:11" ht="11.25" customHeight="1" thickBot="1">
      <c r="A7" s="820" t="s">
        <v>806</v>
      </c>
      <c r="B7" s="144">
        <v>0</v>
      </c>
      <c r="C7" s="1155" t="s">
        <v>30</v>
      </c>
      <c r="D7" s="1156"/>
    </row>
    <row r="8" spans="1:11" ht="11.25" customHeight="1">
      <c r="A8" s="821" t="s">
        <v>152</v>
      </c>
      <c r="B8" s="141">
        <v>0</v>
      </c>
      <c r="C8" s="1165" t="s">
        <v>149</v>
      </c>
      <c r="D8" s="1166"/>
    </row>
    <row r="9" spans="1:11">
      <c r="A9" s="114" t="s">
        <v>153</v>
      </c>
      <c r="B9" s="782">
        <v>0</v>
      </c>
      <c r="C9" s="1167"/>
      <c r="D9" s="1168"/>
    </row>
    <row r="10" spans="1:11">
      <c r="A10" s="114" t="s">
        <v>155</v>
      </c>
      <c r="B10" s="782">
        <v>0</v>
      </c>
      <c r="C10" s="1155" t="s">
        <v>30</v>
      </c>
      <c r="D10" s="1156"/>
    </row>
    <row r="11" spans="1:11" ht="11.25" customHeight="1">
      <c r="A11" s="822" t="s">
        <v>154</v>
      </c>
      <c r="B11" s="782">
        <v>0</v>
      </c>
      <c r="C11" s="1169" t="s">
        <v>30</v>
      </c>
      <c r="D11" s="1170"/>
    </row>
    <row r="12" spans="1:11" ht="12" thickBot="1">
      <c r="A12" s="820" t="s">
        <v>807</v>
      </c>
      <c r="B12" s="144">
        <v>0</v>
      </c>
      <c r="C12" s="1169" t="s">
        <v>30</v>
      </c>
      <c r="D12" s="1170"/>
    </row>
    <row r="13" spans="1:11" ht="12" thickBot="1">
      <c r="A13" s="823" t="s">
        <v>147</v>
      </c>
      <c r="B13" s="145">
        <v>0</v>
      </c>
      <c r="C13" s="1145" t="s">
        <v>30</v>
      </c>
      <c r="D13" s="1146"/>
    </row>
    <row r="14" spans="1:11" ht="12" thickBot="1">
      <c r="A14" s="154" t="s">
        <v>146</v>
      </c>
      <c r="B14" s="151">
        <v>0</v>
      </c>
      <c r="C14" s="1145" t="s">
        <v>30</v>
      </c>
      <c r="D14" s="1146"/>
    </row>
    <row r="15" spans="1:11" ht="12" thickBot="1">
      <c r="A15" s="154" t="s">
        <v>143</v>
      </c>
      <c r="B15" s="145">
        <v>0</v>
      </c>
      <c r="C15" s="1145" t="s">
        <v>30</v>
      </c>
      <c r="D15" s="1146"/>
    </row>
    <row r="16" spans="1:11" ht="12" thickBot="1">
      <c r="A16" s="1157"/>
      <c r="B16" s="1157"/>
      <c r="C16" s="1157"/>
      <c r="D16" s="1157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6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7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8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71" t="s">
        <v>823</v>
      </c>
      <c r="B1" s="1159"/>
      <c r="C1" s="1159"/>
      <c r="D1" s="1159"/>
    </row>
    <row r="2" spans="1:11" ht="11.25" customHeight="1">
      <c r="A2" s="108" t="s">
        <v>10</v>
      </c>
      <c r="B2" s="827">
        <v>1</v>
      </c>
      <c r="C2" s="1071" t="s">
        <v>30</v>
      </c>
      <c r="D2" s="1046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110" t="s">
        <v>1</v>
      </c>
      <c r="B3" s="828">
        <v>0</v>
      </c>
      <c r="C3" s="1172" t="s">
        <v>30</v>
      </c>
      <c r="D3" s="1173"/>
      <c r="F3" s="1052"/>
      <c r="G3" s="1053"/>
      <c r="H3" s="1053"/>
      <c r="I3" s="1053"/>
      <c r="J3" s="1053"/>
      <c r="K3" s="1054"/>
    </row>
    <row r="4" spans="1:11" ht="11.25" customHeight="1">
      <c r="A4" s="120" t="s">
        <v>824</v>
      </c>
      <c r="B4" s="899">
        <v>0</v>
      </c>
      <c r="C4" s="1174" t="s">
        <v>30</v>
      </c>
      <c r="D4" s="1039"/>
    </row>
    <row r="5" spans="1:11" ht="12" thickBot="1">
      <c r="A5" s="143" t="s">
        <v>794</v>
      </c>
      <c r="B5" s="909">
        <v>0</v>
      </c>
      <c r="C5" s="1160" t="s">
        <v>30</v>
      </c>
      <c r="D5" s="1161"/>
    </row>
    <row r="6" spans="1:11" ht="12" thickBot="1">
      <c r="A6" s="818" t="s">
        <v>147</v>
      </c>
      <c r="B6" s="901">
        <v>0</v>
      </c>
      <c r="C6" s="1145" t="s">
        <v>30</v>
      </c>
      <c r="D6" s="1146"/>
    </row>
    <row r="7" spans="1:11" ht="12" thickBot="1">
      <c r="A7" s="146" t="s">
        <v>146</v>
      </c>
      <c r="B7" s="902">
        <v>0</v>
      </c>
      <c r="C7" s="1145" t="s">
        <v>30</v>
      </c>
      <c r="D7" s="1146"/>
    </row>
    <row r="8" spans="1:11" ht="11.25" customHeight="1" thickBot="1">
      <c r="A8" s="146" t="s">
        <v>143</v>
      </c>
      <c r="B8" s="901">
        <v>0</v>
      </c>
      <c r="C8" s="1145" t="s">
        <v>30</v>
      </c>
      <c r="D8" s="1146"/>
    </row>
    <row r="9" spans="1:11" ht="12" thickBot="1">
      <c r="A9" s="1175"/>
      <c r="B9" s="1175"/>
      <c r="C9" s="1175"/>
      <c r="D9" s="117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8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71" t="s">
        <v>827</v>
      </c>
      <c r="B1" s="1159"/>
      <c r="C1" s="1159"/>
      <c r="D1" s="1159"/>
    </row>
    <row r="2" spans="1:11" ht="11.25" customHeight="1">
      <c r="A2" s="108" t="s">
        <v>10</v>
      </c>
      <c r="B2" s="827">
        <v>2</v>
      </c>
      <c r="C2" s="1071" t="s">
        <v>125</v>
      </c>
      <c r="D2" s="1046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110" t="s">
        <v>1</v>
      </c>
      <c r="B3" s="828">
        <v>0</v>
      </c>
      <c r="C3" s="1172" t="s">
        <v>30</v>
      </c>
      <c r="D3" s="1173"/>
      <c r="F3" s="1052"/>
      <c r="G3" s="1053"/>
      <c r="H3" s="1053"/>
      <c r="I3" s="1053"/>
      <c r="J3" s="1053"/>
      <c r="K3" s="1054"/>
    </row>
    <row r="4" spans="1:11">
      <c r="A4" s="120" t="s">
        <v>123</v>
      </c>
      <c r="B4" s="899">
        <v>0</v>
      </c>
      <c r="C4" s="1150" t="s">
        <v>30</v>
      </c>
      <c r="D4" s="1151"/>
    </row>
    <row r="5" spans="1:11" ht="12" thickBot="1">
      <c r="A5" s="143" t="s">
        <v>794</v>
      </c>
      <c r="B5" s="909">
        <v>0</v>
      </c>
      <c r="C5" s="1169" t="s">
        <v>30</v>
      </c>
      <c r="D5" s="1170"/>
    </row>
    <row r="6" spans="1:11" ht="12" thickBot="1">
      <c r="A6" s="818" t="s">
        <v>147</v>
      </c>
      <c r="B6" s="901">
        <v>0</v>
      </c>
      <c r="C6" s="1145" t="s">
        <v>30</v>
      </c>
      <c r="D6" s="1146"/>
    </row>
    <row r="7" spans="1:11" s="5" customFormat="1" ht="18" customHeight="1" thickBot="1">
      <c r="A7" s="146" t="s">
        <v>146</v>
      </c>
      <c r="B7" s="902">
        <v>0</v>
      </c>
      <c r="C7" s="1145" t="s">
        <v>30</v>
      </c>
      <c r="D7" s="1146"/>
      <c r="E7"/>
      <c r="F7"/>
      <c r="G7"/>
      <c r="H7"/>
      <c r="I7"/>
      <c r="J7"/>
      <c r="K7"/>
    </row>
    <row r="8" spans="1:11" ht="12" thickBot="1">
      <c r="A8" s="146" t="s">
        <v>143</v>
      </c>
      <c r="B8" s="902">
        <v>0</v>
      </c>
      <c r="C8" s="1145" t="s">
        <v>30</v>
      </c>
      <c r="D8" s="1146"/>
    </row>
    <row r="9" spans="1:11" ht="12" thickBot="1">
      <c r="A9" s="1175"/>
      <c r="B9" s="1175"/>
      <c r="C9" s="1175"/>
      <c r="D9" s="117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7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7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7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7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7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7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8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71" t="s">
        <v>793</v>
      </c>
      <c r="B1" s="1159"/>
      <c r="C1" s="1159"/>
      <c r="D1" s="1159"/>
    </row>
    <row r="2" spans="1:11" ht="11.25" customHeight="1">
      <c r="A2" s="108" t="s">
        <v>10</v>
      </c>
      <c r="B2" s="851">
        <v>0</v>
      </c>
      <c r="C2" s="1071" t="s">
        <v>125</v>
      </c>
      <c r="D2" s="1046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110" t="s">
        <v>1</v>
      </c>
      <c r="B3" s="855">
        <v>0</v>
      </c>
      <c r="C3" s="1172" t="s">
        <v>30</v>
      </c>
      <c r="D3" s="1173"/>
      <c r="F3" s="1052"/>
      <c r="G3" s="1053"/>
      <c r="H3" s="1053"/>
      <c r="I3" s="1053"/>
      <c r="J3" s="1053"/>
      <c r="K3" s="1054"/>
    </row>
    <row r="4" spans="1:11">
      <c r="A4" s="120" t="s">
        <v>127</v>
      </c>
      <c r="B4" s="854">
        <v>2</v>
      </c>
      <c r="C4" s="1174" t="s">
        <v>128</v>
      </c>
      <c r="D4" s="1039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52">
        <v>0</v>
      </c>
      <c r="C5" s="1073" t="s">
        <v>30</v>
      </c>
      <c r="D5" s="1074"/>
    </row>
    <row r="6" spans="1:11" ht="12" thickBot="1">
      <c r="A6" s="143" t="s">
        <v>794</v>
      </c>
      <c r="B6" s="144">
        <v>0</v>
      </c>
      <c r="C6" s="1160" t="s">
        <v>30</v>
      </c>
      <c r="D6" s="1161"/>
    </row>
    <row r="7" spans="1:11" ht="12" thickBot="1">
      <c r="A7" s="818" t="s">
        <v>147</v>
      </c>
      <c r="B7" s="856">
        <v>0</v>
      </c>
      <c r="C7" s="1176" t="s">
        <v>30</v>
      </c>
      <c r="D7" s="1177"/>
    </row>
    <row r="8" spans="1:11" s="5" customFormat="1" ht="18" customHeight="1" thickBot="1">
      <c r="A8" s="818" t="s">
        <v>146</v>
      </c>
      <c r="B8" s="856">
        <v>0</v>
      </c>
      <c r="C8" s="1176" t="s">
        <v>30</v>
      </c>
      <c r="D8" s="1177"/>
      <c r="E8"/>
      <c r="F8"/>
      <c r="G8"/>
      <c r="H8"/>
      <c r="I8"/>
      <c r="J8"/>
      <c r="K8"/>
    </row>
    <row r="9" spans="1:11" ht="12" thickBot="1">
      <c r="A9" s="146" t="s">
        <v>143</v>
      </c>
      <c r="B9" s="151">
        <v>0</v>
      </c>
      <c r="C9" s="1178" t="s">
        <v>30</v>
      </c>
      <c r="D9" s="1179"/>
    </row>
    <row r="10" spans="1:11" ht="12" thickBot="1">
      <c r="A10" s="1175"/>
      <c r="B10" s="1175"/>
      <c r="C10" s="1175"/>
      <c r="D10" s="1175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7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7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7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7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7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7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8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71" t="s">
        <v>834</v>
      </c>
      <c r="B1" s="1159"/>
      <c r="C1" s="1159"/>
      <c r="D1" s="1159"/>
    </row>
    <row r="2" spans="1:11">
      <c r="A2" s="108" t="s">
        <v>10</v>
      </c>
      <c r="B2" s="827">
        <v>0</v>
      </c>
      <c r="D2" s="1049" t="s">
        <v>122</v>
      </c>
      <c r="E2" s="1050"/>
      <c r="F2" s="1050"/>
      <c r="G2" s="1050"/>
      <c r="H2" s="1050"/>
      <c r="I2" s="1051"/>
    </row>
    <row r="3" spans="1:11" ht="12" thickBot="1">
      <c r="A3" s="110" t="s">
        <v>1</v>
      </c>
      <c r="B3" s="828">
        <v>0</v>
      </c>
      <c r="D3" s="1052"/>
      <c r="E3" s="1053"/>
      <c r="F3" s="1053"/>
      <c r="G3" s="1053"/>
      <c r="H3" s="1053"/>
      <c r="I3" s="1054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901">
        <v>0</v>
      </c>
    </row>
    <row r="6" spans="1:11" ht="12" thickBot="1">
      <c r="A6" s="818" t="s">
        <v>146</v>
      </c>
      <c r="B6" s="901">
        <v>0</v>
      </c>
    </row>
    <row r="7" spans="1:11" ht="12" thickBot="1">
      <c r="A7" s="1175"/>
      <c r="B7" s="1175"/>
      <c r="C7" s="1175"/>
      <c r="D7" s="1175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43" t="s">
        <v>177</v>
      </c>
      <c r="B1" s="1044"/>
      <c r="C1" s="1044"/>
      <c r="D1" s="1066"/>
    </row>
    <row r="2" spans="1:11" ht="15" thickBot="1">
      <c r="A2" s="1067" t="s">
        <v>3</v>
      </c>
      <c r="B2" s="1068"/>
      <c r="C2" s="1068"/>
      <c r="D2" s="1069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44" t="s">
        <v>178</v>
      </c>
      <c r="B3" s="878">
        <v>1</v>
      </c>
      <c r="C3" s="1180" t="s">
        <v>30</v>
      </c>
      <c r="D3" s="1180"/>
      <c r="F3" s="1052"/>
      <c r="G3" s="1053"/>
      <c r="H3" s="1053"/>
      <c r="I3" s="1053"/>
      <c r="J3" s="1053"/>
      <c r="K3" s="1054"/>
    </row>
    <row r="4" spans="1:11" ht="12" thickBot="1">
      <c r="A4" s="45" t="s">
        <v>179</v>
      </c>
      <c r="B4" s="884">
        <v>1</v>
      </c>
      <c r="C4" s="1181" t="s">
        <v>30</v>
      </c>
      <c r="D4" s="1181"/>
    </row>
    <row r="5" spans="1:11">
      <c r="A5" s="188" t="s">
        <v>180</v>
      </c>
      <c r="B5" s="910">
        <v>1</v>
      </c>
      <c r="C5" s="1182" t="s">
        <v>30</v>
      </c>
      <c r="D5" s="1182"/>
    </row>
    <row r="6" spans="1:11">
      <c r="A6" s="48" t="s">
        <v>181</v>
      </c>
      <c r="B6" s="896">
        <v>0</v>
      </c>
      <c r="C6" s="1183" t="s">
        <v>30</v>
      </c>
      <c r="D6" s="1183"/>
    </row>
    <row r="7" spans="1:11" ht="12" thickBot="1">
      <c r="A7" s="189" t="s">
        <v>182</v>
      </c>
      <c r="B7" s="889">
        <v>0</v>
      </c>
      <c r="C7" s="1184" t="s">
        <v>30</v>
      </c>
      <c r="D7" s="1184"/>
    </row>
    <row r="8" spans="1:11">
      <c r="A8" s="170" t="s">
        <v>157</v>
      </c>
      <c r="B8" s="897">
        <v>1</v>
      </c>
      <c r="C8" s="1182" t="s">
        <v>30</v>
      </c>
      <c r="D8" s="1182"/>
    </row>
    <row r="9" spans="1:11">
      <c r="A9" s="150" t="s">
        <v>144</v>
      </c>
      <c r="B9" s="888">
        <v>2</v>
      </c>
      <c r="C9" s="1197" t="s">
        <v>30</v>
      </c>
      <c r="D9" s="1197"/>
      <c r="E9" s="190"/>
      <c r="H9" s="69"/>
      <c r="I9" s="69"/>
      <c r="J9" s="69"/>
    </row>
    <row r="10" spans="1:11" ht="12" thickBot="1">
      <c r="A10" s="137" t="s">
        <v>147</v>
      </c>
      <c r="B10" s="889">
        <v>3</v>
      </c>
      <c r="C10" s="1184" t="s">
        <v>30</v>
      </c>
      <c r="D10" s="1184"/>
      <c r="E10" s="191"/>
      <c r="H10" s="69"/>
      <c r="I10" s="69"/>
      <c r="J10" s="69"/>
    </row>
    <row r="11" spans="1:11" ht="12" thickBot="1">
      <c r="A11" s="1185" t="s">
        <v>183</v>
      </c>
      <c r="B11" s="1185"/>
      <c r="C11" s="1185"/>
      <c r="D11" s="1185"/>
    </row>
    <row r="12" spans="1:11">
      <c r="A12" s="178" t="s">
        <v>184</v>
      </c>
      <c r="B12" s="911">
        <v>1</v>
      </c>
      <c r="C12" s="1186" t="s">
        <v>33</v>
      </c>
      <c r="D12" s="1187"/>
    </row>
    <row r="13" spans="1:11">
      <c r="A13" s="179" t="s">
        <v>185</v>
      </c>
      <c r="B13" s="912">
        <v>0</v>
      </c>
      <c r="C13" s="1115" t="s">
        <v>33</v>
      </c>
      <c r="D13" s="1116"/>
    </row>
    <row r="14" spans="1:11">
      <c r="A14" s="179" t="s">
        <v>186</v>
      </c>
      <c r="B14" s="913">
        <v>0</v>
      </c>
      <c r="C14" s="1117" t="s">
        <v>33</v>
      </c>
      <c r="D14" s="1119"/>
    </row>
    <row r="15" spans="1:11" ht="12" thickBot="1">
      <c r="A15" s="1198"/>
      <c r="B15" s="1199"/>
      <c r="C15" s="1199"/>
      <c r="D15" s="1200"/>
    </row>
    <row r="16" spans="1:11">
      <c r="A16" s="180" t="s">
        <v>187</v>
      </c>
      <c r="B16" s="914">
        <f>CEILING((B3-0.1)/0.4,1)+1</f>
        <v>4</v>
      </c>
      <c r="C16" s="1201" t="s">
        <v>29</v>
      </c>
      <c r="D16" s="1202"/>
    </row>
    <row r="17" spans="1:4" ht="12" thickBot="1">
      <c r="A17" s="181" t="s">
        <v>188</v>
      </c>
      <c r="B17" s="915">
        <f>SUM(B5:B7)</f>
        <v>1</v>
      </c>
      <c r="C17" s="1203" t="s">
        <v>29</v>
      </c>
      <c r="D17" s="1204"/>
    </row>
    <row r="18" spans="1:4" ht="12" thickBot="1">
      <c r="A18" s="1205"/>
      <c r="B18" s="1205"/>
      <c r="C18" s="1205"/>
      <c r="D18" s="1205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92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93"/>
      <c r="D46" s="164">
        <f>B46*C46</f>
        <v>0</v>
      </c>
    </row>
    <row r="47" spans="1:4" ht="12" thickBot="1">
      <c r="A47" s="1191"/>
      <c r="B47" s="1192"/>
      <c r="C47" s="1192"/>
      <c r="D47" s="1193"/>
    </row>
    <row r="48" spans="1:4" ht="12.75">
      <c r="A48" s="1188" t="s">
        <v>183</v>
      </c>
      <c r="B48" s="1189"/>
      <c r="C48" s="1189"/>
      <c r="D48" s="1190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191"/>
      <c r="B61" s="1192"/>
      <c r="C61" s="1192"/>
      <c r="D61" s="1193"/>
    </row>
    <row r="62" spans="1:4" ht="12.75">
      <c r="A62" s="1194" t="s">
        <v>222</v>
      </c>
      <c r="B62" s="1195"/>
      <c r="C62" s="1195"/>
      <c r="D62" s="1196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43" t="s">
        <v>225</v>
      </c>
      <c r="B1" s="1044"/>
      <c r="C1" s="1044"/>
      <c r="D1" s="1066"/>
    </row>
    <row r="2" spans="1:11" ht="15" thickBot="1">
      <c r="A2" s="1067" t="s">
        <v>3</v>
      </c>
      <c r="B2" s="1068"/>
      <c r="C2" s="1068"/>
      <c r="D2" s="1069"/>
      <c r="F2" s="1049" t="s">
        <v>122</v>
      </c>
      <c r="G2" s="1050"/>
      <c r="H2" s="1050"/>
      <c r="I2" s="1050"/>
      <c r="J2" s="1050"/>
      <c r="K2" s="1051"/>
    </row>
    <row r="3" spans="1:11" ht="12" thickBot="1">
      <c r="A3" s="44" t="s">
        <v>178</v>
      </c>
      <c r="B3" s="878">
        <v>1</v>
      </c>
      <c r="C3" s="1180" t="s">
        <v>30</v>
      </c>
      <c r="D3" s="1180"/>
      <c r="F3" s="1052"/>
      <c r="G3" s="1053"/>
      <c r="H3" s="1053"/>
      <c r="I3" s="1053"/>
      <c r="J3" s="1053"/>
      <c r="K3" s="1054"/>
    </row>
    <row r="4" spans="1:11" ht="12" thickBot="1">
      <c r="A4" s="192" t="s">
        <v>179</v>
      </c>
      <c r="B4" s="916">
        <v>1</v>
      </c>
      <c r="C4" s="1206" t="s">
        <v>30</v>
      </c>
      <c r="D4" s="1206"/>
    </row>
    <row r="5" spans="1:11">
      <c r="A5" s="170" t="s">
        <v>157</v>
      </c>
      <c r="B5" s="897">
        <v>1</v>
      </c>
      <c r="C5" s="1208" t="s">
        <v>30</v>
      </c>
      <c r="D5" s="1208"/>
    </row>
    <row r="6" spans="1:11">
      <c r="A6" s="150" t="s">
        <v>144</v>
      </c>
      <c r="B6" s="888">
        <v>2</v>
      </c>
      <c r="C6" s="1197" t="s">
        <v>30</v>
      </c>
      <c r="D6" s="1197"/>
      <c r="E6" s="190"/>
      <c r="H6" s="69"/>
      <c r="I6" s="69"/>
      <c r="J6" s="69"/>
    </row>
    <row r="7" spans="1:11" ht="12" thickBot="1">
      <c r="A7" s="137" t="s">
        <v>147</v>
      </c>
      <c r="B7" s="889">
        <v>3</v>
      </c>
      <c r="C7" s="1184" t="s">
        <v>30</v>
      </c>
      <c r="D7" s="1184"/>
      <c r="E7" s="191"/>
      <c r="H7" s="69"/>
      <c r="I7" s="69"/>
      <c r="J7" s="69"/>
    </row>
    <row r="8" spans="1:11" ht="12" thickBot="1">
      <c r="A8" s="188" t="s">
        <v>53</v>
      </c>
      <c r="B8" s="917">
        <v>1</v>
      </c>
      <c r="C8" s="1207" t="s">
        <v>30</v>
      </c>
      <c r="D8" s="1207"/>
    </row>
    <row r="9" spans="1:11" ht="12" thickBot="1">
      <c r="A9" s="1198"/>
      <c r="B9" s="1199"/>
      <c r="C9" s="1199"/>
      <c r="D9" s="1200"/>
    </row>
    <row r="10" spans="1:11" ht="12" thickBot="1">
      <c r="A10" s="180" t="s">
        <v>187</v>
      </c>
      <c r="B10" s="914">
        <f>CEILING((B3-0.1)/0.4,1)+1</f>
        <v>4</v>
      </c>
      <c r="C10" s="1201" t="s">
        <v>29</v>
      </c>
      <c r="D10" s="1202"/>
    </row>
    <row r="11" spans="1:11" ht="12" thickBot="1">
      <c r="A11" s="1205"/>
      <c r="B11" s="1205"/>
      <c r="C11" s="1205"/>
      <c r="D11" s="1205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92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93"/>
      <c r="D36" s="68">
        <f>B36*C36</f>
        <v>0</v>
      </c>
    </row>
    <row r="37" spans="1:4" ht="12" thickBot="1">
      <c r="A37" s="1191"/>
      <c r="B37" s="1192"/>
      <c r="C37" s="1192"/>
      <c r="D37" s="1193"/>
    </row>
    <row r="38" spans="1:4" ht="12.75">
      <c r="A38" s="1188" t="s">
        <v>183</v>
      </c>
      <c r="B38" s="1189"/>
      <c r="C38" s="1189"/>
      <c r="D38" s="1190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43" t="s">
        <v>345</v>
      </c>
      <c r="B1" s="1044"/>
      <c r="C1" s="1044"/>
      <c r="D1" s="1066"/>
    </row>
    <row r="2" spans="1:10" ht="15" thickBot="1">
      <c r="A2" s="1067" t="s">
        <v>3</v>
      </c>
      <c r="B2" s="1068"/>
      <c r="C2" s="1068"/>
      <c r="D2" s="1069"/>
    </row>
    <row r="3" spans="1:10">
      <c r="A3" s="235" t="s">
        <v>178</v>
      </c>
      <c r="B3" s="827">
        <v>2</v>
      </c>
      <c r="C3" s="1071" t="s">
        <v>30</v>
      </c>
      <c r="D3" s="1046"/>
    </row>
    <row r="4" spans="1:10">
      <c r="A4" s="236" t="s">
        <v>179</v>
      </c>
      <c r="B4" s="918">
        <v>2</v>
      </c>
      <c r="C4" s="1118" t="s">
        <v>30</v>
      </c>
      <c r="D4" s="1119"/>
    </row>
    <row r="5" spans="1:10" ht="12" thickBot="1">
      <c r="A5" s="237" t="s">
        <v>315</v>
      </c>
      <c r="B5" s="919">
        <v>0.5</v>
      </c>
      <c r="C5" s="1213" t="s">
        <v>30</v>
      </c>
      <c r="D5" s="1214"/>
    </row>
    <row r="6" spans="1:10">
      <c r="A6" s="178" t="s">
        <v>346</v>
      </c>
      <c r="B6" s="911">
        <v>1</v>
      </c>
      <c r="C6" s="1215" t="s">
        <v>30</v>
      </c>
      <c r="D6" s="1216"/>
      <c r="H6" s="69"/>
    </row>
    <row r="7" spans="1:10" ht="12" thickBot="1">
      <c r="A7" s="238" t="s">
        <v>347</v>
      </c>
      <c r="B7" s="920">
        <v>1</v>
      </c>
      <c r="C7" s="1217" t="s">
        <v>30</v>
      </c>
      <c r="D7" s="1218"/>
      <c r="H7" s="69"/>
    </row>
    <row r="8" spans="1:10">
      <c r="A8" s="170" t="s">
        <v>144</v>
      </c>
      <c r="B8" s="897">
        <v>2</v>
      </c>
      <c r="C8" s="1208" t="s">
        <v>30</v>
      </c>
      <c r="D8" s="1208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84" t="s">
        <v>30</v>
      </c>
      <c r="D9" s="1184"/>
      <c r="E9" s="191"/>
      <c r="H9" s="69"/>
      <c r="I9" s="69"/>
      <c r="J9" s="69"/>
    </row>
    <row r="10" spans="1:10" ht="12" thickBot="1">
      <c r="A10" s="1185" t="s">
        <v>183</v>
      </c>
      <c r="B10" s="1185"/>
      <c r="C10" s="1185"/>
      <c r="D10" s="1185"/>
      <c r="H10" s="69"/>
    </row>
    <row r="11" spans="1:10">
      <c r="A11" s="178" t="s">
        <v>316</v>
      </c>
      <c r="B11" s="911">
        <v>0</v>
      </c>
      <c r="C11" s="1186" t="s">
        <v>33</v>
      </c>
      <c r="D11" s="1187"/>
      <c r="H11" s="69"/>
    </row>
    <row r="12" spans="1:10">
      <c r="A12" s="179" t="s">
        <v>317</v>
      </c>
      <c r="B12" s="912">
        <v>0</v>
      </c>
      <c r="C12" s="1115" t="s">
        <v>33</v>
      </c>
      <c r="D12" s="1116"/>
      <c r="F12" s="69"/>
      <c r="G12" s="69"/>
      <c r="H12" s="69"/>
    </row>
    <row r="13" spans="1:10">
      <c r="A13" s="179" t="s">
        <v>318</v>
      </c>
      <c r="B13" s="913">
        <v>0</v>
      </c>
      <c r="C13" s="1117" t="s">
        <v>33</v>
      </c>
      <c r="D13" s="1119"/>
      <c r="F13" s="69"/>
      <c r="G13" s="69"/>
      <c r="H13" s="69"/>
    </row>
    <row r="14" spans="1:10">
      <c r="A14" s="179" t="s">
        <v>319</v>
      </c>
      <c r="B14" s="912">
        <v>0</v>
      </c>
      <c r="C14" s="1115" t="s">
        <v>33</v>
      </c>
      <c r="D14" s="1116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11" t="s">
        <v>33</v>
      </c>
      <c r="D15" s="1212"/>
      <c r="F15" s="69"/>
      <c r="G15" s="69"/>
      <c r="H15" s="69"/>
    </row>
    <row r="16" spans="1:10" ht="12" thickBot="1">
      <c r="A16" s="1198"/>
      <c r="B16" s="1199"/>
      <c r="C16" s="1199"/>
      <c r="D16" s="1200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01" t="s">
        <v>322</v>
      </c>
      <c r="D17" s="1202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01" t="s">
        <v>29</v>
      </c>
      <c r="D18" s="1202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03" t="s">
        <v>29</v>
      </c>
      <c r="D19" s="1204"/>
      <c r="E19" s="71"/>
      <c r="F19" s="69"/>
      <c r="G19" s="69"/>
      <c r="H19" s="69"/>
    </row>
    <row r="20" spans="1:8" ht="12" thickBot="1">
      <c r="A20" s="1157"/>
      <c r="B20" s="1157"/>
      <c r="C20" s="1157"/>
      <c r="D20" s="1157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191"/>
      <c r="B47" s="1192"/>
      <c r="C47" s="1192"/>
      <c r="D47" s="1193"/>
    </row>
    <row r="48" spans="1:5" ht="12.75">
      <c r="A48" s="1188" t="s">
        <v>183</v>
      </c>
      <c r="B48" s="1189"/>
      <c r="C48" s="1189"/>
      <c r="D48" s="1190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75" t="s">
        <v>29</v>
      </c>
      <c r="G62" s="1175"/>
      <c r="H62" s="1175"/>
    </row>
    <row r="63" spans="1:8">
      <c r="F63" s="1209" t="s">
        <v>341</v>
      </c>
      <c r="G63" s="1210"/>
      <c r="H63" s="1151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43" t="s">
        <v>353</v>
      </c>
      <c r="B1" s="1044"/>
      <c r="C1" s="1044"/>
      <c r="D1" s="1066"/>
    </row>
    <row r="2" spans="1:10" ht="15" thickBot="1">
      <c r="A2" s="1067" t="s">
        <v>3</v>
      </c>
      <c r="B2" s="1068"/>
      <c r="C2" s="1068"/>
      <c r="D2" s="1069"/>
    </row>
    <row r="3" spans="1:10">
      <c r="A3" s="235" t="s">
        <v>178</v>
      </c>
      <c r="B3" s="827">
        <v>2</v>
      </c>
      <c r="C3" s="1071" t="s">
        <v>30</v>
      </c>
      <c r="D3" s="1046"/>
    </row>
    <row r="4" spans="1:10">
      <c r="A4" s="236" t="s">
        <v>179</v>
      </c>
      <c r="B4" s="918">
        <v>2</v>
      </c>
      <c r="C4" s="1118" t="s">
        <v>30</v>
      </c>
      <c r="D4" s="1119"/>
    </row>
    <row r="5" spans="1:10" ht="12" thickBot="1">
      <c r="A5" s="237" t="s">
        <v>315</v>
      </c>
      <c r="B5" s="919">
        <v>0.5</v>
      </c>
      <c r="C5" s="1213" t="s">
        <v>30</v>
      </c>
      <c r="D5" s="1214"/>
    </row>
    <row r="6" spans="1:10">
      <c r="A6" s="178" t="s">
        <v>354</v>
      </c>
      <c r="B6" s="911">
        <v>1</v>
      </c>
      <c r="C6" s="1215" t="s">
        <v>30</v>
      </c>
      <c r="D6" s="1216"/>
      <c r="H6" s="69"/>
    </row>
    <row r="7" spans="1:10" ht="12" thickBot="1">
      <c r="A7" s="238" t="s">
        <v>355</v>
      </c>
      <c r="B7" s="920">
        <v>1</v>
      </c>
      <c r="C7" s="1217" t="s">
        <v>30</v>
      </c>
      <c r="D7" s="1218"/>
      <c r="H7" s="69"/>
    </row>
    <row r="8" spans="1:10">
      <c r="A8" s="170" t="s">
        <v>144</v>
      </c>
      <c r="B8" s="897">
        <v>2</v>
      </c>
      <c r="C8" s="1208" t="s">
        <v>30</v>
      </c>
      <c r="D8" s="1208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84" t="s">
        <v>30</v>
      </c>
      <c r="D9" s="1184"/>
      <c r="E9" s="191"/>
      <c r="H9" s="69"/>
      <c r="I9" s="69"/>
      <c r="J9" s="69"/>
    </row>
    <row r="10" spans="1:10" ht="12" thickBot="1">
      <c r="A10" s="1185" t="s">
        <v>183</v>
      </c>
      <c r="B10" s="1185"/>
      <c r="C10" s="1185"/>
      <c r="D10" s="1185"/>
      <c r="H10" s="69"/>
    </row>
    <row r="11" spans="1:10">
      <c r="A11" s="178" t="s">
        <v>316</v>
      </c>
      <c r="B11" s="911">
        <v>0</v>
      </c>
      <c r="C11" s="1186" t="s">
        <v>33</v>
      </c>
      <c r="D11" s="1187"/>
      <c r="H11" s="69"/>
    </row>
    <row r="12" spans="1:10">
      <c r="A12" s="179" t="s">
        <v>317</v>
      </c>
      <c r="B12" s="912">
        <v>0</v>
      </c>
      <c r="C12" s="1115" t="s">
        <v>33</v>
      </c>
      <c r="D12" s="1116"/>
      <c r="F12" s="69"/>
      <c r="G12" s="69"/>
      <c r="H12" s="69"/>
    </row>
    <row r="13" spans="1:10">
      <c r="A13" s="179" t="s">
        <v>318</v>
      </c>
      <c r="B13" s="913">
        <v>0</v>
      </c>
      <c r="C13" s="1117" t="s">
        <v>33</v>
      </c>
      <c r="D13" s="1119"/>
      <c r="F13" s="69"/>
      <c r="G13" s="69"/>
      <c r="H13" s="69"/>
    </row>
    <row r="14" spans="1:10">
      <c r="A14" s="179" t="s">
        <v>319</v>
      </c>
      <c r="B14" s="912">
        <v>0</v>
      </c>
      <c r="C14" s="1115" t="s">
        <v>33</v>
      </c>
      <c r="D14" s="1116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11" t="s">
        <v>33</v>
      </c>
      <c r="D15" s="1212"/>
      <c r="F15" s="69"/>
      <c r="G15" s="69"/>
      <c r="H15" s="69"/>
    </row>
    <row r="16" spans="1:10" ht="12" thickBot="1">
      <c r="A16" s="1198"/>
      <c r="B16" s="1199"/>
      <c r="C16" s="1199"/>
      <c r="D16" s="1200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01" t="s">
        <v>322</v>
      </c>
      <c r="D17" s="1202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01" t="s">
        <v>29</v>
      </c>
      <c r="D18" s="1202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03" t="s">
        <v>29</v>
      </c>
      <c r="D19" s="1204"/>
      <c r="E19" s="71"/>
      <c r="F19" s="69"/>
      <c r="G19" s="69"/>
      <c r="H19" s="69"/>
    </row>
    <row r="20" spans="1:8" ht="12" thickBot="1">
      <c r="A20" s="1157"/>
      <c r="B20" s="1157"/>
      <c r="C20" s="1157"/>
      <c r="D20" s="1157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19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19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191"/>
      <c r="B47" s="1192"/>
      <c r="C47" s="1192"/>
      <c r="D47" s="1193"/>
    </row>
    <row r="48" spans="1:5" ht="12.75">
      <c r="A48" s="1188" t="s">
        <v>183</v>
      </c>
      <c r="B48" s="1189"/>
      <c r="C48" s="1189"/>
      <c r="D48" s="1190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75" t="s">
        <v>29</v>
      </c>
      <c r="G62" s="1175"/>
      <c r="H62" s="1175"/>
    </row>
    <row r="63" spans="1:8">
      <c r="F63" s="1209" t="s">
        <v>341</v>
      </c>
      <c r="G63" s="1210"/>
      <c r="H63" s="1151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1" t="s">
        <v>248</v>
      </c>
      <c r="B1" s="1159"/>
      <c r="C1" s="1159"/>
      <c r="D1" s="1159"/>
    </row>
    <row r="2" spans="1:4">
      <c r="A2" s="108" t="s">
        <v>10</v>
      </c>
      <c r="B2" s="827">
        <v>10</v>
      </c>
      <c r="C2" s="1071" t="s">
        <v>125</v>
      </c>
      <c r="D2" s="1046"/>
    </row>
    <row r="3" spans="1:4" ht="12" thickBot="1">
      <c r="A3" s="110" t="s">
        <v>1</v>
      </c>
      <c r="B3" s="828">
        <v>1</v>
      </c>
      <c r="C3" s="1172" t="s">
        <v>30</v>
      </c>
      <c r="D3" s="1173"/>
    </row>
    <row r="4" spans="1:4" ht="22.5">
      <c r="A4" s="198" t="s">
        <v>246</v>
      </c>
      <c r="B4" s="899">
        <v>0</v>
      </c>
      <c r="C4" s="1174" t="s">
        <v>30</v>
      </c>
      <c r="D4" s="1039"/>
    </row>
    <row r="5" spans="1:4">
      <c r="A5" s="198" t="s">
        <v>247</v>
      </c>
      <c r="B5" s="899">
        <v>1</v>
      </c>
      <c r="C5" s="1155" t="s">
        <v>30</v>
      </c>
      <c r="D5" s="1156"/>
    </row>
    <row r="6" spans="1:4">
      <c r="A6" s="198" t="s">
        <v>250</v>
      </c>
      <c r="B6" s="899">
        <v>1</v>
      </c>
      <c r="C6" s="1155" t="s">
        <v>30</v>
      </c>
      <c r="D6" s="1156"/>
    </row>
    <row r="7" spans="1:4">
      <c r="A7" s="198" t="s">
        <v>249</v>
      </c>
      <c r="B7" s="899">
        <v>0</v>
      </c>
      <c r="C7" s="1155" t="s">
        <v>30</v>
      </c>
      <c r="D7" s="1156"/>
    </row>
    <row r="8" spans="1:4">
      <c r="A8" s="198" t="s">
        <v>251</v>
      </c>
      <c r="B8" s="899">
        <v>0</v>
      </c>
      <c r="C8" s="1155" t="s">
        <v>30</v>
      </c>
      <c r="D8" s="1156"/>
    </row>
    <row r="9" spans="1:4">
      <c r="A9" s="109" t="s">
        <v>123</v>
      </c>
      <c r="B9" s="829">
        <v>1</v>
      </c>
      <c r="C9" s="1073" t="s">
        <v>29</v>
      </c>
      <c r="D9" s="1074"/>
    </row>
    <row r="10" spans="1:4" ht="33.75" customHeight="1">
      <c r="A10" s="203" t="s">
        <v>257</v>
      </c>
      <c r="B10" s="830">
        <v>1</v>
      </c>
      <c r="C10" s="1220" t="s">
        <v>258</v>
      </c>
      <c r="D10" s="1156"/>
    </row>
    <row r="11" spans="1:4">
      <c r="A11" s="202" t="s">
        <v>254</v>
      </c>
      <c r="B11" s="829">
        <v>1</v>
      </c>
      <c r="C11" s="196" t="s">
        <v>255</v>
      </c>
      <c r="D11" s="195" t="s">
        <v>256</v>
      </c>
    </row>
    <row r="12" spans="1:4" ht="12" thickBot="1">
      <c r="A12" s="146" t="s">
        <v>143</v>
      </c>
      <c r="B12" s="902">
        <v>1</v>
      </c>
      <c r="C12" s="1178" t="s">
        <v>30</v>
      </c>
      <c r="D12" s="1179"/>
    </row>
    <row r="13" spans="1:4" ht="12" thickBot="1">
      <c r="A13" s="1175"/>
      <c r="B13" s="1175"/>
      <c r="C13" s="1175"/>
      <c r="D13" s="1175"/>
    </row>
    <row r="14" spans="1:4" ht="12.75">
      <c r="A14" s="96" t="s">
        <v>5</v>
      </c>
      <c r="B14" s="97" t="s">
        <v>0</v>
      </c>
      <c r="C14" s="117" t="s">
        <v>4</v>
      </c>
      <c r="D14" s="193" t="s">
        <v>8</v>
      </c>
    </row>
    <row r="15" spans="1:4" ht="15">
      <c r="A15" s="199" t="s">
        <v>280</v>
      </c>
      <c r="B15" s="204">
        <f>(B2-0.165)*B9</f>
        <v>9.8350000000000009</v>
      </c>
      <c r="C15" s="847">
        <v>9</v>
      </c>
      <c r="D15" s="194">
        <f t="shared" ref="D15:D36" si="0">C15*B15</f>
        <v>88.515000000000015</v>
      </c>
    </row>
    <row r="16" spans="1:4" ht="15">
      <c r="A16" s="199" t="s">
        <v>690</v>
      </c>
      <c r="B16" s="201">
        <f>ROUNDUP(B2*8*B4,0)+EVEN(B2*8*B5)</f>
        <v>80</v>
      </c>
      <c r="C16" s="847"/>
      <c r="D16" s="194">
        <f t="shared" si="0"/>
        <v>0</v>
      </c>
    </row>
    <row r="17" spans="1:4" ht="15">
      <c r="A17" s="199" t="s">
        <v>252</v>
      </c>
      <c r="B17" s="201">
        <f>B9</f>
        <v>1</v>
      </c>
      <c r="C17" s="847"/>
      <c r="D17" s="194">
        <f t="shared" si="0"/>
        <v>0</v>
      </c>
    </row>
    <row r="18" spans="1:4" ht="15">
      <c r="A18" s="199" t="s">
        <v>253</v>
      </c>
      <c r="B18" s="201">
        <f>B9</f>
        <v>1</v>
      </c>
      <c r="C18" s="847"/>
      <c r="D18" s="194">
        <f t="shared" si="0"/>
        <v>0</v>
      </c>
    </row>
    <row r="19" spans="1:4" ht="15">
      <c r="A19" s="199" t="s">
        <v>234</v>
      </c>
      <c r="B19" s="201">
        <f>ROUNDUP(B2/0.5,0)*B9</f>
        <v>20</v>
      </c>
      <c r="C19" s="847"/>
      <c r="D19" s="194">
        <f t="shared" si="0"/>
        <v>0</v>
      </c>
    </row>
    <row r="20" spans="1:4" ht="15">
      <c r="A20" s="199" t="s">
        <v>237</v>
      </c>
      <c r="B20" s="201">
        <f>(IF(B10=2,ROUNDUP(B2/0.5,0),0))*B9</f>
        <v>0</v>
      </c>
      <c r="C20" s="835"/>
      <c r="D20" s="194">
        <f t="shared" si="0"/>
        <v>0</v>
      </c>
    </row>
    <row r="21" spans="1:4" ht="15">
      <c r="A21" s="199" t="s">
        <v>238</v>
      </c>
      <c r="B21" s="201">
        <f>(IF(B10=3,ROUNDUP(B2/0.5,0),0))*B9</f>
        <v>0</v>
      </c>
      <c r="C21" s="835"/>
      <c r="D21" s="194">
        <f t="shared" si="0"/>
        <v>0</v>
      </c>
    </row>
    <row r="22" spans="1:4" ht="15">
      <c r="A22" s="199" t="s">
        <v>691</v>
      </c>
      <c r="B22" s="201">
        <f>IF(B4=0,B5,B4)</f>
        <v>1</v>
      </c>
      <c r="C22" s="847"/>
      <c r="D22" s="194">
        <f t="shared" si="0"/>
        <v>0</v>
      </c>
    </row>
    <row r="23" spans="1:4" ht="15">
      <c r="A23" s="199" t="s">
        <v>692</v>
      </c>
      <c r="B23" s="201">
        <f>IF(B5=0,0,B5)</f>
        <v>1</v>
      </c>
      <c r="C23" s="847"/>
      <c r="D23" s="731">
        <f t="shared" ref="D23" si="1">C23*B23</f>
        <v>0</v>
      </c>
    </row>
    <row r="24" spans="1:4" ht="15">
      <c r="A24" s="199" t="s">
        <v>693</v>
      </c>
      <c r="B24" s="201">
        <f>IF(B5=0,0,B5)</f>
        <v>1</v>
      </c>
      <c r="C24" s="847"/>
      <c r="D24" s="731"/>
    </row>
    <row r="25" spans="1:4" ht="15">
      <c r="A25" s="199" t="s">
        <v>694</v>
      </c>
      <c r="B25" s="201">
        <f>IF(B5=0,0,B5)</f>
        <v>1</v>
      </c>
      <c r="C25" s="847"/>
      <c r="D25" s="731"/>
    </row>
    <row r="26" spans="1:4" ht="15">
      <c r="A26" s="199" t="s">
        <v>235</v>
      </c>
      <c r="B26" s="201">
        <f>B4*2+4*B5</f>
        <v>4</v>
      </c>
      <c r="C26" s="847"/>
      <c r="D26" s="194">
        <f t="shared" si="0"/>
        <v>0</v>
      </c>
    </row>
    <row r="27" spans="1:4" ht="15">
      <c r="A27" s="199" t="s">
        <v>239</v>
      </c>
      <c r="B27" s="201">
        <f>B2*2+0.11*B9</f>
        <v>20.11</v>
      </c>
      <c r="C27" s="835"/>
      <c r="D27" s="194">
        <f t="shared" si="0"/>
        <v>0</v>
      </c>
    </row>
    <row r="28" spans="1:4" ht="15">
      <c r="A28" s="199" t="s">
        <v>236</v>
      </c>
      <c r="B28" s="201">
        <f>B4*2+B5*4</f>
        <v>4</v>
      </c>
      <c r="C28" s="848"/>
      <c r="D28" s="194">
        <f t="shared" si="0"/>
        <v>0</v>
      </c>
    </row>
    <row r="29" spans="1:4" ht="15">
      <c r="A29" s="199" t="s">
        <v>281</v>
      </c>
      <c r="B29" s="201">
        <f>B4+B5*2</f>
        <v>2</v>
      </c>
      <c r="C29" s="848"/>
      <c r="D29" s="194">
        <f t="shared" si="0"/>
        <v>0</v>
      </c>
    </row>
    <row r="30" spans="1:4" ht="15">
      <c r="A30" s="199" t="s">
        <v>282</v>
      </c>
      <c r="B30" s="201">
        <f>B4</f>
        <v>0</v>
      </c>
      <c r="C30" s="848"/>
      <c r="D30" s="194">
        <f t="shared" si="0"/>
        <v>0</v>
      </c>
    </row>
    <row r="31" spans="1:4" ht="15">
      <c r="A31" s="199" t="s">
        <v>240</v>
      </c>
      <c r="B31" s="201">
        <f>(IF(B11=1,B9,0))</f>
        <v>1</v>
      </c>
      <c r="C31" s="835"/>
      <c r="D31" s="194">
        <f t="shared" si="0"/>
        <v>0</v>
      </c>
    </row>
    <row r="32" spans="1:4">
      <c r="A32" s="199" t="s">
        <v>245</v>
      </c>
      <c r="B32" s="205">
        <f>B12</f>
        <v>1</v>
      </c>
      <c r="C32" s="835"/>
      <c r="D32" s="194">
        <f t="shared" si="0"/>
        <v>0</v>
      </c>
    </row>
    <row r="33" spans="1:4" ht="15">
      <c r="A33" s="200" t="s">
        <v>241</v>
      </c>
      <c r="B33" s="201"/>
      <c r="C33" s="835"/>
      <c r="D33" s="194">
        <f t="shared" si="0"/>
        <v>0</v>
      </c>
    </row>
    <row r="34" spans="1:4" ht="15">
      <c r="A34" s="199" t="s">
        <v>242</v>
      </c>
      <c r="B34" s="201">
        <f>B7</f>
        <v>0</v>
      </c>
      <c r="C34" s="835"/>
      <c r="D34" s="194">
        <f t="shared" si="0"/>
        <v>0</v>
      </c>
    </row>
    <row r="35" spans="1:4" ht="15">
      <c r="A35" s="199" t="s">
        <v>243</v>
      </c>
      <c r="B35" s="201">
        <f>B8</f>
        <v>0</v>
      </c>
      <c r="C35" s="835"/>
      <c r="D35" s="194">
        <f t="shared" si="0"/>
        <v>0</v>
      </c>
    </row>
    <row r="36" spans="1:4" ht="15">
      <c r="A36" s="199" t="s">
        <v>244</v>
      </c>
      <c r="B36" s="201">
        <f>B6</f>
        <v>1</v>
      </c>
      <c r="C36" s="835"/>
      <c r="D36" s="194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7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:D1"/>
    <mergeCell ref="C2:D2"/>
    <mergeCell ref="C3:D3"/>
    <mergeCell ref="C4:D4"/>
    <mergeCell ref="C9:D9"/>
    <mergeCell ref="A13:D13"/>
    <mergeCell ref="C5:D5"/>
    <mergeCell ref="C6:D6"/>
    <mergeCell ref="C7:D7"/>
    <mergeCell ref="C8:D8"/>
    <mergeCell ref="C12:D12"/>
    <mergeCell ref="C10:D1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1" t="s">
        <v>306</v>
      </c>
      <c r="B1" s="1159"/>
      <c r="C1" s="1159"/>
      <c r="D1" s="1159"/>
    </row>
    <row r="2" spans="1:4">
      <c r="A2" s="108" t="s">
        <v>10</v>
      </c>
      <c r="B2" s="827">
        <v>1</v>
      </c>
      <c r="C2" s="1071" t="s">
        <v>125</v>
      </c>
      <c r="D2" s="1046"/>
    </row>
    <row r="3" spans="1:4" ht="12" thickBot="1">
      <c r="A3" s="110" t="s">
        <v>1</v>
      </c>
      <c r="B3" s="828">
        <v>1</v>
      </c>
      <c r="C3" s="1172" t="s">
        <v>30</v>
      </c>
      <c r="D3" s="1173"/>
    </row>
    <row r="4" spans="1:4" ht="22.5">
      <c r="A4" s="198" t="s">
        <v>246</v>
      </c>
      <c r="B4" s="899">
        <v>0</v>
      </c>
      <c r="C4" s="1174" t="s">
        <v>30</v>
      </c>
      <c r="D4" s="1039"/>
    </row>
    <row r="5" spans="1:4">
      <c r="A5" s="198" t="s">
        <v>247</v>
      </c>
      <c r="B5" s="899">
        <v>1</v>
      </c>
      <c r="C5" s="1155" t="s">
        <v>30</v>
      </c>
      <c r="D5" s="1156"/>
    </row>
    <row r="6" spans="1:4">
      <c r="A6" s="198" t="s">
        <v>250</v>
      </c>
      <c r="B6" s="899">
        <v>1</v>
      </c>
      <c r="C6" s="1155" t="s">
        <v>30</v>
      </c>
      <c r="D6" s="1156"/>
    </row>
    <row r="7" spans="1:4">
      <c r="A7" s="198" t="s">
        <v>249</v>
      </c>
      <c r="B7" s="899">
        <v>0</v>
      </c>
      <c r="C7" s="1155" t="s">
        <v>30</v>
      </c>
      <c r="D7" s="1156"/>
    </row>
    <row r="8" spans="1:4">
      <c r="A8" s="198" t="s">
        <v>251</v>
      </c>
      <c r="B8" s="899">
        <v>0</v>
      </c>
      <c r="C8" s="1155" t="s">
        <v>30</v>
      </c>
      <c r="D8" s="1156"/>
    </row>
    <row r="9" spans="1:4">
      <c r="A9" s="109" t="s">
        <v>123</v>
      </c>
      <c r="B9" s="829">
        <f>B4+B5</f>
        <v>1</v>
      </c>
      <c r="C9" s="1073" t="s">
        <v>29</v>
      </c>
      <c r="D9" s="1074"/>
    </row>
    <row r="10" spans="1:4" ht="33" customHeight="1">
      <c r="A10" s="203" t="s">
        <v>303</v>
      </c>
      <c r="B10" s="830">
        <v>1</v>
      </c>
      <c r="C10" s="1220" t="s">
        <v>304</v>
      </c>
      <c r="D10" s="1156"/>
    </row>
    <row r="11" spans="1:4" ht="35.25" customHeight="1">
      <c r="A11" s="203" t="s">
        <v>305</v>
      </c>
      <c r="B11" s="830">
        <v>3</v>
      </c>
      <c r="C11" s="1220" t="s">
        <v>307</v>
      </c>
      <c r="D11" s="1156"/>
    </row>
    <row r="12" spans="1:4">
      <c r="A12" s="203" t="s">
        <v>291</v>
      </c>
      <c r="B12" s="829">
        <v>1</v>
      </c>
      <c r="C12" s="217" t="s">
        <v>255</v>
      </c>
      <c r="D12" s="216" t="s">
        <v>256</v>
      </c>
    </row>
    <row r="13" spans="1:4">
      <c r="A13" s="202" t="s">
        <v>254</v>
      </c>
      <c r="B13" s="829">
        <v>2</v>
      </c>
      <c r="C13" s="217" t="s">
        <v>255</v>
      </c>
      <c r="D13" s="216" t="s">
        <v>256</v>
      </c>
    </row>
    <row r="14" spans="1:4" ht="22.5">
      <c r="A14" s="225" t="s">
        <v>302</v>
      </c>
      <c r="B14" s="829">
        <v>1</v>
      </c>
      <c r="C14" s="217"/>
      <c r="D14" s="216"/>
    </row>
    <row r="15" spans="1:4" ht="12" thickBot="1">
      <c r="A15" s="146" t="s">
        <v>143</v>
      </c>
      <c r="B15" s="902">
        <v>1</v>
      </c>
      <c r="C15" s="1178" t="s">
        <v>30</v>
      </c>
      <c r="D15" s="1179"/>
    </row>
    <row r="16" spans="1:4" ht="12" thickBot="1">
      <c r="A16" s="1175"/>
      <c r="B16" s="1175"/>
      <c r="C16" s="1175"/>
      <c r="D16" s="1175"/>
    </row>
    <row r="17" spans="1:4" ht="12.75">
      <c r="A17" s="96" t="s">
        <v>5</v>
      </c>
      <c r="B17" s="97" t="s">
        <v>0</v>
      </c>
      <c r="C17" s="117" t="s">
        <v>4</v>
      </c>
      <c r="D17" s="218" t="s">
        <v>8</v>
      </c>
    </row>
    <row r="18" spans="1:4" ht="15">
      <c r="A18" s="224" t="s">
        <v>293</v>
      </c>
      <c r="B18" s="222">
        <f>IF(B12=2,(B2-0.14)*B9,(B2-0.1)*B9)</f>
        <v>0.9</v>
      </c>
      <c r="C18" s="847">
        <v>9</v>
      </c>
      <c r="D18" s="215">
        <f t="shared" ref="D18:D40" si="0">C18*B18</f>
        <v>8.1</v>
      </c>
    </row>
    <row r="19" spans="1:4" ht="15">
      <c r="A19" s="224" t="s">
        <v>288</v>
      </c>
      <c r="B19" s="223">
        <f>ROUNDUP(B2*10*B4,0)+EVEN(B2*10*B5)</f>
        <v>10</v>
      </c>
      <c r="C19" s="847"/>
      <c r="D19" s="215">
        <f t="shared" si="0"/>
        <v>0</v>
      </c>
    </row>
    <row r="20" spans="1:4" ht="15">
      <c r="A20" s="224" t="s">
        <v>289</v>
      </c>
      <c r="B20" s="223">
        <f>IF($B$12=2,$B$9,0)</f>
        <v>0</v>
      </c>
      <c r="C20" s="847"/>
      <c r="D20" s="215">
        <f t="shared" si="0"/>
        <v>0</v>
      </c>
    </row>
    <row r="21" spans="1:4" ht="15">
      <c r="A21" s="224" t="s">
        <v>290</v>
      </c>
      <c r="B21" s="223">
        <f>B9</f>
        <v>1</v>
      </c>
      <c r="C21" s="847"/>
      <c r="D21" s="215">
        <f t="shared" si="0"/>
        <v>0</v>
      </c>
    </row>
    <row r="22" spans="1:4" ht="15">
      <c r="A22" s="224" t="s">
        <v>295</v>
      </c>
      <c r="B22" s="223">
        <f>(IF($B$10=1,ROUNDUP($B$2/0.5,0),0))*$B$9</f>
        <v>2</v>
      </c>
      <c r="C22" s="847"/>
      <c r="D22" s="215">
        <f t="shared" si="0"/>
        <v>0</v>
      </c>
    </row>
    <row r="23" spans="1:4" ht="15">
      <c r="A23" s="224" t="s">
        <v>296</v>
      </c>
      <c r="B23" s="223">
        <f>(IF($B$10=2,ROUNDUP($B$2/0.5,0),0))*$B$9</f>
        <v>0</v>
      </c>
      <c r="C23" s="847"/>
      <c r="D23" s="215">
        <f t="shared" si="0"/>
        <v>0</v>
      </c>
    </row>
    <row r="24" spans="1:4" ht="15">
      <c r="A24" s="224" t="s">
        <v>297</v>
      </c>
      <c r="B24" s="223">
        <f>(IF($B$10=3,ROUNDUP($B$2/0.5,0),0))*$B$9</f>
        <v>0</v>
      </c>
      <c r="C24" s="847"/>
      <c r="D24" s="215">
        <f t="shared" si="0"/>
        <v>0</v>
      </c>
    </row>
    <row r="25" spans="1:4" ht="15">
      <c r="A25" s="224" t="s">
        <v>298</v>
      </c>
      <c r="B25" s="223">
        <f>IF($B$10=1,0,((IF($B$11=2,ROUNDUP($B$2/0.5,0),0))*$B$9))</f>
        <v>0</v>
      </c>
      <c r="C25" s="835"/>
      <c r="D25" s="215">
        <f t="shared" si="0"/>
        <v>0</v>
      </c>
    </row>
    <row r="26" spans="1:4" ht="15">
      <c r="A26" s="224" t="s">
        <v>299</v>
      </c>
      <c r="B26" s="223">
        <f>IF($B$10=1,0,((IF($B$11=3,ROUNDUP($B$2/0.5,0),0))*$B$9))</f>
        <v>0</v>
      </c>
      <c r="C26" s="835"/>
      <c r="D26" s="215">
        <f t="shared" si="0"/>
        <v>0</v>
      </c>
    </row>
    <row r="27" spans="1:4" ht="15">
      <c r="A27" s="199" t="s">
        <v>235</v>
      </c>
      <c r="B27" s="201">
        <f>B4*2+4*B5</f>
        <v>4</v>
      </c>
      <c r="C27" s="847"/>
      <c r="D27" s="215">
        <f t="shared" si="0"/>
        <v>0</v>
      </c>
    </row>
    <row r="28" spans="1:4" ht="15">
      <c r="A28" s="224" t="s">
        <v>292</v>
      </c>
      <c r="B28" s="223">
        <f>B4+2*B5</f>
        <v>2</v>
      </c>
      <c r="C28" s="847"/>
      <c r="D28" s="215">
        <f t="shared" si="0"/>
        <v>0</v>
      </c>
    </row>
    <row r="29" spans="1:4" ht="15">
      <c r="A29" s="224" t="s">
        <v>291</v>
      </c>
      <c r="B29" s="223">
        <f>IF($B$12=2,0,$B$9)</f>
        <v>1</v>
      </c>
      <c r="C29" s="847"/>
      <c r="D29" s="215">
        <f t="shared" si="0"/>
        <v>0</v>
      </c>
    </row>
    <row r="30" spans="1:4" ht="15">
      <c r="A30" s="221" t="s">
        <v>239</v>
      </c>
      <c r="B30" s="223">
        <f>IF(B12=1,(($B$2-0.14)*2+0.21)*$B$9,IF(B12=2,(($B$2-0.1)*2+0.21)*$B$9,0))</f>
        <v>1.93</v>
      </c>
      <c r="C30" s="835"/>
      <c r="D30" s="215">
        <f t="shared" si="0"/>
        <v>0</v>
      </c>
    </row>
    <row r="31" spans="1:4" ht="15">
      <c r="A31" s="221" t="s">
        <v>301</v>
      </c>
      <c r="B31" s="223">
        <f>B5</f>
        <v>1</v>
      </c>
      <c r="C31" s="848"/>
      <c r="D31" s="215">
        <f t="shared" si="0"/>
        <v>0</v>
      </c>
    </row>
    <row r="32" spans="1:4" ht="15">
      <c r="A32" s="224" t="s">
        <v>313</v>
      </c>
      <c r="B32" s="223">
        <f>B9</f>
        <v>1</v>
      </c>
      <c r="C32" s="848"/>
      <c r="D32" s="215">
        <f t="shared" si="0"/>
        <v>0</v>
      </c>
    </row>
    <row r="33" spans="1:4" ht="15">
      <c r="A33" s="224" t="s">
        <v>294</v>
      </c>
      <c r="B33" s="223">
        <f>B14</f>
        <v>1</v>
      </c>
      <c r="C33" s="848"/>
      <c r="D33" s="215">
        <f t="shared" si="0"/>
        <v>0</v>
      </c>
    </row>
    <row r="34" spans="1:4" ht="15">
      <c r="A34" s="224" t="s">
        <v>300</v>
      </c>
      <c r="B34" s="223">
        <f>(IF(B13=1,B9,0))</f>
        <v>0</v>
      </c>
      <c r="C34" s="835"/>
      <c r="D34" s="215">
        <f t="shared" si="0"/>
        <v>0</v>
      </c>
    </row>
    <row r="35" spans="1:4" ht="15">
      <c r="A35" s="224" t="s">
        <v>309</v>
      </c>
      <c r="B35" s="223">
        <f>B7</f>
        <v>0</v>
      </c>
      <c r="C35" s="835"/>
      <c r="D35" s="215">
        <f t="shared" si="0"/>
        <v>0</v>
      </c>
    </row>
    <row r="36" spans="1:4" ht="15">
      <c r="A36" s="221" t="s">
        <v>310</v>
      </c>
      <c r="B36" s="223">
        <f>B15</f>
        <v>1</v>
      </c>
      <c r="C36" s="848"/>
      <c r="D36" s="215">
        <f t="shared" si="0"/>
        <v>0</v>
      </c>
    </row>
    <row r="37" spans="1:4" ht="15">
      <c r="A37" s="200" t="s">
        <v>241</v>
      </c>
      <c r="B37" s="201"/>
      <c r="C37" s="835"/>
      <c r="D37" s="215">
        <f t="shared" si="0"/>
        <v>0</v>
      </c>
    </row>
    <row r="38" spans="1:4" ht="15">
      <c r="A38" s="199" t="s">
        <v>311</v>
      </c>
      <c r="B38" s="201">
        <f>B7</f>
        <v>0</v>
      </c>
      <c r="C38" s="835"/>
      <c r="D38" s="215">
        <f t="shared" si="0"/>
        <v>0</v>
      </c>
    </row>
    <row r="39" spans="1:4" ht="15">
      <c r="A39" s="199" t="s">
        <v>308</v>
      </c>
      <c r="B39" s="201">
        <f>B8</f>
        <v>0</v>
      </c>
      <c r="C39" s="835"/>
      <c r="D39" s="215">
        <f t="shared" si="0"/>
        <v>0</v>
      </c>
    </row>
    <row r="40" spans="1:4" ht="15">
      <c r="A40" s="199" t="s">
        <v>312</v>
      </c>
      <c r="B40" s="201">
        <f>B6</f>
        <v>1</v>
      </c>
      <c r="C40" s="835"/>
      <c r="D40" s="215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7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71" t="s">
        <v>259</v>
      </c>
      <c r="B1" s="1159"/>
      <c r="C1" s="1159"/>
      <c r="D1" s="1159"/>
    </row>
    <row r="2" spans="1:4">
      <c r="A2" s="108" t="s">
        <v>10</v>
      </c>
      <c r="B2" s="827">
        <v>2</v>
      </c>
      <c r="C2" s="1071" t="s">
        <v>125</v>
      </c>
      <c r="D2" s="1046"/>
    </row>
    <row r="3" spans="1:4" ht="12" thickBot="1">
      <c r="A3" s="110" t="s">
        <v>1</v>
      </c>
      <c r="B3" s="828">
        <v>1</v>
      </c>
      <c r="C3" s="1172" t="s">
        <v>30</v>
      </c>
      <c r="D3" s="1173"/>
    </row>
    <row r="4" spans="1:4">
      <c r="A4" s="109" t="s">
        <v>123</v>
      </c>
      <c r="B4" s="829">
        <v>3</v>
      </c>
      <c r="C4" s="1073" t="s">
        <v>30</v>
      </c>
      <c r="D4" s="1074"/>
    </row>
    <row r="5" spans="1:4" ht="26.25" customHeight="1">
      <c r="A5" s="203" t="s">
        <v>257</v>
      </c>
      <c r="B5" s="830">
        <v>1</v>
      </c>
      <c r="C5" s="1220" t="s">
        <v>260</v>
      </c>
      <c r="D5" s="1156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155" t="s">
        <v>30</v>
      </c>
      <c r="D9" s="1114"/>
    </row>
    <row r="10" spans="1:4">
      <c r="A10" s="202" t="s">
        <v>277</v>
      </c>
      <c r="B10" s="829">
        <v>2</v>
      </c>
      <c r="C10" s="1155" t="s">
        <v>30</v>
      </c>
      <c r="D10" s="1114"/>
    </row>
    <row r="11" spans="1:4">
      <c r="A11" s="210" t="s">
        <v>274</v>
      </c>
      <c r="B11" s="829">
        <v>1</v>
      </c>
      <c r="C11" s="1155" t="s">
        <v>30</v>
      </c>
      <c r="D11" s="1114"/>
    </row>
    <row r="12" spans="1:4" ht="12" thickBot="1">
      <c r="A12" s="1175"/>
      <c r="B12" s="1175"/>
      <c r="C12" s="1175"/>
      <c r="D12" s="1175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21" t="s">
        <v>241</v>
      </c>
      <c r="B34" s="1222"/>
      <c r="C34" s="1222"/>
      <c r="D34" s="1223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71" t="s">
        <v>777</v>
      </c>
      <c r="B1" s="1159"/>
      <c r="C1" s="1159"/>
      <c r="D1" s="1159"/>
    </row>
    <row r="2" spans="1:4">
      <c r="A2" s="108" t="s">
        <v>10</v>
      </c>
      <c r="B2" s="827">
        <v>1</v>
      </c>
      <c r="C2" s="1071" t="s">
        <v>125</v>
      </c>
      <c r="D2" s="1046"/>
    </row>
    <row r="3" spans="1:4" ht="12" thickBot="1">
      <c r="A3" s="110" t="s">
        <v>1</v>
      </c>
      <c r="B3" s="828">
        <v>1</v>
      </c>
      <c r="C3" s="1172" t="s">
        <v>30</v>
      </c>
      <c r="D3" s="1173"/>
    </row>
    <row r="4" spans="1:4">
      <c r="A4" s="109" t="s">
        <v>123</v>
      </c>
      <c r="B4" s="829">
        <v>1</v>
      </c>
      <c r="C4" s="1073" t="s">
        <v>30</v>
      </c>
      <c r="D4" s="1074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20" t="s">
        <v>791</v>
      </c>
      <c r="D8" s="1224"/>
    </row>
    <row r="9" spans="1:4">
      <c r="A9" s="814" t="s">
        <v>277</v>
      </c>
      <c r="B9" s="829">
        <v>0</v>
      </c>
      <c r="C9" s="1155" t="s">
        <v>30</v>
      </c>
      <c r="D9" s="1156"/>
    </row>
    <row r="10" spans="1:4" ht="12" thickBot="1">
      <c r="A10" s="110" t="s">
        <v>274</v>
      </c>
      <c r="B10" s="828">
        <v>0</v>
      </c>
      <c r="C10" s="1153" t="s">
        <v>30</v>
      </c>
      <c r="D10" s="1154"/>
    </row>
    <row r="11" spans="1:4" ht="12" thickBot="1">
      <c r="A11" s="1175"/>
      <c r="B11" s="1175"/>
      <c r="C11" s="1175"/>
      <c r="D11" s="1175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21" t="s">
        <v>241</v>
      </c>
      <c r="B36" s="1222"/>
      <c r="C36" s="1222"/>
      <c r="D36" s="1223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26"/>
      <c r="C1" s="1227"/>
      <c r="D1" s="1227"/>
      <c r="E1" s="1227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28" t="s">
        <v>595</v>
      </c>
      <c r="E2" s="1229"/>
      <c r="F2" s="1230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31"/>
      <c r="E3" s="1232"/>
      <c r="F3" s="1233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29" t="s">
        <v>596</v>
      </c>
      <c r="E4" s="1229"/>
      <c r="F4" s="1230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234"/>
      <c r="E5" s="1234"/>
      <c r="F5" s="1235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234"/>
      <c r="E6" s="1234"/>
      <c r="F6" s="1235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234"/>
      <c r="E7" s="1234"/>
      <c r="F7" s="1235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234"/>
      <c r="E8" s="1234"/>
      <c r="F8" s="1235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232"/>
      <c r="E9" s="1232"/>
      <c r="F9" s="1233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236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237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237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237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237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238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236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237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237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237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239" t="s">
        <v>686</v>
      </c>
      <c r="E26" s="1240"/>
      <c r="F26" s="1241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242" t="s">
        <v>687</v>
      </c>
      <c r="E27" s="1243"/>
      <c r="F27" s="1244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245" t="s">
        <v>688</v>
      </c>
      <c r="E28" s="1246"/>
      <c r="F28" s="1247"/>
      <c r="G28" s="408"/>
      <c r="H28" s="443"/>
      <c r="I28" s="439"/>
      <c r="J28" s="439"/>
      <c r="K28" s="439"/>
    </row>
    <row r="29" spans="1:13" ht="12.75" customHeight="1" thickBot="1">
      <c r="A29" s="405"/>
      <c r="B29" s="1225"/>
      <c r="C29" s="1225"/>
      <c r="D29" s="1225"/>
      <c r="E29" s="1225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26"/>
      <c r="C1" s="1227"/>
      <c r="D1" s="1227"/>
      <c r="E1" s="1227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28" t="s">
        <v>595</v>
      </c>
      <c r="E2" s="1229"/>
      <c r="F2" s="1230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31"/>
      <c r="E3" s="1232"/>
      <c r="F3" s="1233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28" t="s">
        <v>596</v>
      </c>
      <c r="E4" s="1229"/>
      <c r="F4" s="1230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31"/>
      <c r="E5" s="1232"/>
      <c r="F5" s="1233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236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237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237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238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236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237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237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237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239" t="s">
        <v>686</v>
      </c>
      <c r="E16" s="1240"/>
      <c r="F16" s="1241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242" t="s">
        <v>687</v>
      </c>
      <c r="E17" s="1243"/>
      <c r="F17" s="1244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245" t="s">
        <v>688</v>
      </c>
      <c r="E18" s="1246"/>
      <c r="F18" s="1247"/>
      <c r="G18" s="785"/>
      <c r="H18" s="439"/>
      <c r="I18" s="439"/>
      <c r="J18" s="439"/>
      <c r="K18" s="439"/>
    </row>
    <row r="19" spans="1:12" ht="12" thickBot="1">
      <c r="A19" s="405"/>
      <c r="B19" s="1225"/>
      <c r="C19" s="1225"/>
      <c r="D19" s="1225"/>
      <c r="E19" s="1225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26"/>
      <c r="C1" s="1227"/>
      <c r="D1" s="1227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28" t="s">
        <v>595</v>
      </c>
      <c r="E2" s="1229"/>
      <c r="F2" s="1230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31"/>
      <c r="E3" s="1232"/>
      <c r="F3" s="1233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28" t="s">
        <v>597</v>
      </c>
      <c r="E4" s="1229"/>
      <c r="F4" s="1230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248"/>
      <c r="E5" s="1234"/>
      <c r="F5" s="1235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248"/>
      <c r="E6" s="1234"/>
      <c r="F6" s="1235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36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237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37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37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37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238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249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250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239" t="s">
        <v>686</v>
      </c>
      <c r="E18" s="1240"/>
      <c r="F18" s="1241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242" t="s">
        <v>687</v>
      </c>
      <c r="E19" s="1243"/>
      <c r="F19" s="1244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245" t="s">
        <v>688</v>
      </c>
      <c r="E20" s="1246"/>
      <c r="F20" s="1247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26"/>
      <c r="C1" s="1227"/>
      <c r="D1" s="1227"/>
      <c r="E1" s="1226"/>
      <c r="F1" s="1227"/>
      <c r="G1" s="1227"/>
      <c r="H1" s="1226"/>
      <c r="I1" s="1227"/>
      <c r="J1" s="1227"/>
      <c r="K1" s="1226"/>
      <c r="L1" s="1227"/>
      <c r="M1" s="1227"/>
      <c r="N1" s="1158"/>
      <c r="O1" s="1159"/>
      <c r="P1" s="1159"/>
    </row>
    <row r="2" spans="1:16" ht="11.25" customHeight="1" thickBot="1">
      <c r="A2" s="405"/>
      <c r="B2" s="407" t="s">
        <v>10</v>
      </c>
      <c r="C2" s="458">
        <v>0</v>
      </c>
      <c r="D2" s="1228" t="s">
        <v>595</v>
      </c>
      <c r="E2" s="1229"/>
      <c r="F2" s="1230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31"/>
      <c r="E3" s="1232"/>
      <c r="F3" s="1233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28" t="s">
        <v>597</v>
      </c>
      <c r="E4" s="1229"/>
      <c r="F4" s="1251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248"/>
      <c r="E5" s="1234"/>
      <c r="F5" s="1252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248"/>
      <c r="E6" s="1234"/>
      <c r="F6" s="1252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36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237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37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37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37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238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249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250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239" t="s">
        <v>686</v>
      </c>
      <c r="E17" s="1240"/>
      <c r="F17" s="1241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242" t="s">
        <v>687</v>
      </c>
      <c r="E18" s="1243"/>
      <c r="F18" s="1244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245" t="s">
        <v>688</v>
      </c>
      <c r="E19" s="1246"/>
      <c r="F19" s="1247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158"/>
      <c r="C1" s="1159"/>
      <c r="D1" s="1159"/>
    </row>
    <row r="2" spans="2:13" ht="11.25" customHeight="1" thickBot="1">
      <c r="B2" s="500" t="s">
        <v>10</v>
      </c>
      <c r="C2" s="458">
        <v>1.85</v>
      </c>
      <c r="D2" s="1228" t="s">
        <v>595</v>
      </c>
      <c r="E2" s="1229"/>
      <c r="F2" s="1230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31"/>
      <c r="E3" s="1232"/>
      <c r="F3" s="1233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28" t="s">
        <v>597</v>
      </c>
      <c r="E4" s="1229"/>
      <c r="F4" s="1251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248"/>
      <c r="E5" s="1234"/>
      <c r="F5" s="1252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248"/>
      <c r="E6" s="1234"/>
      <c r="F6" s="1252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236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237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237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237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237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237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236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237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237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238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239" t="s">
        <v>686</v>
      </c>
      <c r="E23" s="1240"/>
      <c r="F23" s="1241"/>
    </row>
    <row r="24" spans="1:11">
      <c r="B24" s="417" t="s">
        <v>146</v>
      </c>
      <c r="C24" s="461">
        <v>0</v>
      </c>
      <c r="D24" s="1242" t="s">
        <v>687</v>
      </c>
      <c r="E24" s="1243"/>
      <c r="F24" s="1244"/>
    </row>
    <row r="25" spans="1:11" ht="12" thickBot="1">
      <c r="B25" s="412" t="s">
        <v>143</v>
      </c>
      <c r="C25" s="463">
        <v>0</v>
      </c>
      <c r="D25" s="1245" t="s">
        <v>688</v>
      </c>
      <c r="E25" s="1246"/>
      <c r="F25" s="1247"/>
    </row>
    <row r="26" spans="1:11" ht="12" thickBot="1">
      <c r="A26" s="69"/>
      <c r="B26" s="1253"/>
      <c r="C26" s="1253"/>
      <c r="D26" s="1253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255" t="s">
        <v>595</v>
      </c>
      <c r="E2" s="1256"/>
      <c r="F2" s="1257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258"/>
      <c r="E3" s="1259"/>
      <c r="F3" s="1260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261" t="s">
        <v>596</v>
      </c>
      <c r="E4" s="1229"/>
      <c r="F4" s="1230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262"/>
      <c r="E5" s="1234"/>
      <c r="F5" s="1235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262"/>
      <c r="E6" s="1234"/>
      <c r="F6" s="1235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262"/>
      <c r="E7" s="1234"/>
      <c r="F7" s="1235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262"/>
      <c r="E8" s="1234"/>
      <c r="F8" s="1235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263"/>
      <c r="E9" s="1232"/>
      <c r="F9" s="1233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236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237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237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237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237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238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236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237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237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238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264" t="s">
        <v>686</v>
      </c>
      <c r="E25" s="1240"/>
      <c r="F25" s="1241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265" t="s">
        <v>687</v>
      </c>
      <c r="E26" s="1246"/>
      <c r="F26" s="1247"/>
      <c r="G26" s="316"/>
      <c r="H26" s="316"/>
      <c r="I26" s="316"/>
      <c r="J26" s="316"/>
      <c r="K26" s="316"/>
    </row>
    <row r="27" spans="2:13" ht="12" customHeight="1" thickBot="1">
      <c r="B27" s="1254"/>
      <c r="C27" s="1254"/>
      <c r="D27" s="1254"/>
      <c r="E27" s="1254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266"/>
      <c r="C1" s="1267"/>
      <c r="D1" s="1267"/>
      <c r="E1" s="1267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28" t="s">
        <v>595</v>
      </c>
      <c r="E2" s="1229"/>
      <c r="F2" s="1230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31"/>
      <c r="E3" s="1232"/>
      <c r="F3" s="1233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28" t="s">
        <v>597</v>
      </c>
      <c r="E4" s="1229"/>
      <c r="F4" s="1230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31"/>
      <c r="E5" s="1232"/>
      <c r="F5" s="1233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236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237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237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238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268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269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249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250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240" t="s">
        <v>686</v>
      </c>
      <c r="E15" s="1240"/>
      <c r="F15" s="1241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246" t="s">
        <v>687</v>
      </c>
      <c r="E16" s="1246"/>
      <c r="F16" s="1247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26"/>
      <c r="C1" s="1227"/>
      <c r="D1" s="1227"/>
      <c r="E1" s="1227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28" t="s">
        <v>595</v>
      </c>
      <c r="E2" s="1229"/>
      <c r="F2" s="1230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31"/>
      <c r="E3" s="1232"/>
      <c r="F3" s="1233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28" t="s">
        <v>597</v>
      </c>
      <c r="E4" s="1229"/>
      <c r="F4" s="1230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248"/>
      <c r="E5" s="1234"/>
      <c r="F5" s="1235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248"/>
      <c r="E6" s="1234"/>
      <c r="F6" s="1235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236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237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237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237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237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238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236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237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237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238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240" t="s">
        <v>686</v>
      </c>
      <c r="E22" s="1240"/>
      <c r="F22" s="1241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246" t="s">
        <v>687</v>
      </c>
      <c r="E23" s="1246"/>
      <c r="F23" s="1247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276"/>
      <c r="C1" s="1277"/>
      <c r="D1" s="1277"/>
      <c r="E1" s="1277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28" t="s">
        <v>595</v>
      </c>
      <c r="E2" s="1229"/>
      <c r="F2" s="1230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31"/>
      <c r="E3" s="1232"/>
      <c r="F3" s="1233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280" t="s">
        <v>128</v>
      </c>
      <c r="E4" s="1281"/>
      <c r="F4" s="1282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36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37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37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38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270" t="s">
        <v>597</v>
      </c>
      <c r="E10" s="1271"/>
      <c r="F10" s="1272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273"/>
      <c r="E11" s="1274"/>
      <c r="F11" s="1275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268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269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236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237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237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238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278" t="s">
        <v>540</v>
      </c>
      <c r="E18" s="1279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239" t="s">
        <v>686</v>
      </c>
      <c r="E19" s="1240"/>
      <c r="F19" s="1241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242" t="s">
        <v>687</v>
      </c>
      <c r="E20" s="1243"/>
      <c r="F20" s="1244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245" t="s">
        <v>688</v>
      </c>
      <c r="E21" s="1246"/>
      <c r="F21" s="1247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283"/>
      <c r="C1" s="1284"/>
      <c r="D1" s="1284"/>
      <c r="E1" s="1284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28" t="s">
        <v>595</v>
      </c>
      <c r="E2" s="1229"/>
      <c r="F2" s="1230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31"/>
      <c r="E3" s="1232"/>
      <c r="F3" s="1233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280" t="s">
        <v>128</v>
      </c>
      <c r="E4" s="1281"/>
      <c r="F4" s="1282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37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37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37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38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236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237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237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238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270" t="s">
        <v>597</v>
      </c>
      <c r="E14" s="1271"/>
      <c r="F14" s="1272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273"/>
      <c r="E15" s="1274"/>
      <c r="F15" s="1275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239" t="s">
        <v>686</v>
      </c>
      <c r="E17" s="1240"/>
      <c r="F17" s="1241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242" t="s">
        <v>687</v>
      </c>
      <c r="E18" s="1243"/>
      <c r="F18" s="1244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245" t="s">
        <v>688</v>
      </c>
      <c r="E19" s="1246"/>
      <c r="F19" s="1247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283"/>
      <c r="C1" s="1284"/>
      <c r="D1" s="1284"/>
      <c r="E1" s="1284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28" t="s">
        <v>595</v>
      </c>
      <c r="E2" s="1229"/>
      <c r="F2" s="1230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31"/>
      <c r="E3" s="1232"/>
      <c r="F3" s="1233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291" t="s">
        <v>128</v>
      </c>
      <c r="E4" s="1292"/>
      <c r="F4" s="1293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294"/>
      <c r="E5" s="1295"/>
      <c r="F5" s="1296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297"/>
      <c r="E6" s="1298"/>
      <c r="F6" s="1299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00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01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01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01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01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02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285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286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287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236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237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237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238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288" t="s">
        <v>675</v>
      </c>
      <c r="E21" s="1289"/>
      <c r="F21" s="1290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288" t="s">
        <v>540</v>
      </c>
      <c r="E22" s="1289"/>
      <c r="F22" s="1290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240" t="s">
        <v>686</v>
      </c>
      <c r="E23" s="1240"/>
      <c r="F23" s="1241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246" t="s">
        <v>687</v>
      </c>
      <c r="E24" s="1246"/>
      <c r="F24" s="1247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03"/>
      <c r="C1" s="1303"/>
      <c r="D1" s="1303"/>
      <c r="E1" s="1303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28" t="s">
        <v>595</v>
      </c>
      <c r="E2" s="1229"/>
      <c r="F2" s="1230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31"/>
      <c r="E3" s="1232"/>
      <c r="F3" s="1233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291" t="s">
        <v>128</v>
      </c>
      <c r="E4" s="1292"/>
      <c r="F4" s="1293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294"/>
      <c r="E5" s="1295"/>
      <c r="F5" s="1296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297"/>
      <c r="E6" s="1298"/>
      <c r="F6" s="1299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00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01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01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01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01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02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236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237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237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238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280" t="s">
        <v>675</v>
      </c>
      <c r="E18" s="1281"/>
      <c r="F18" s="1282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240" t="s">
        <v>686</v>
      </c>
      <c r="E19" s="1240"/>
      <c r="F19" s="1241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246" t="s">
        <v>687</v>
      </c>
      <c r="E20" s="1246"/>
      <c r="F20" s="1247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276"/>
      <c r="C1" s="1277"/>
      <c r="D1" s="1277"/>
      <c r="E1" s="127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28" t="s">
        <v>595</v>
      </c>
      <c r="E2" s="1229"/>
      <c r="F2" s="1230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31"/>
      <c r="E3" s="1232"/>
      <c r="F3" s="1233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280" t="s">
        <v>128</v>
      </c>
      <c r="E4" s="1281"/>
      <c r="F4" s="1282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37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237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37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38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280" t="s">
        <v>675</v>
      </c>
      <c r="E10" s="1281"/>
      <c r="F10" s="1282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280" t="s">
        <v>540</v>
      </c>
      <c r="E12" s="1281"/>
      <c r="F12" s="1282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249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250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239" t="s">
        <v>686</v>
      </c>
      <c r="E15" s="1240"/>
      <c r="F15" s="1241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242" t="s">
        <v>687</v>
      </c>
      <c r="E16" s="1243"/>
      <c r="F16" s="1244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245" t="s">
        <v>688</v>
      </c>
      <c r="E17" s="1246"/>
      <c r="F17" s="1247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283"/>
      <c r="C1" s="1284"/>
      <c r="D1" s="1284"/>
      <c r="E1" s="1284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28" t="s">
        <v>595</v>
      </c>
      <c r="E2" s="1229"/>
      <c r="F2" s="1230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31"/>
      <c r="E3" s="1232"/>
      <c r="F3" s="1233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280" t="s">
        <v>128</v>
      </c>
      <c r="E4" s="1281"/>
      <c r="F4" s="1282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37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237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37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38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280" t="s">
        <v>675</v>
      </c>
      <c r="E10" s="1281"/>
      <c r="F10" s="1282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249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250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239" t="s">
        <v>686</v>
      </c>
      <c r="E14" s="1240"/>
      <c r="F14" s="1241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242" t="s">
        <v>687</v>
      </c>
      <c r="E15" s="1243"/>
      <c r="F15" s="1244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245" t="s">
        <v>688</v>
      </c>
      <c r="E16" s="1246"/>
      <c r="F16" s="1247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283"/>
      <c r="C1" s="1284"/>
      <c r="D1" s="1284"/>
      <c r="E1" s="1284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28" t="s">
        <v>595</v>
      </c>
      <c r="E2" s="1229"/>
      <c r="F2" s="1230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31"/>
      <c r="E3" s="1232"/>
      <c r="F3" s="1233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291" t="s">
        <v>128</v>
      </c>
      <c r="E4" s="1292"/>
      <c r="F4" s="1293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297"/>
      <c r="E5" s="1298"/>
      <c r="F5" s="1299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237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237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237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238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04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05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280" t="s">
        <v>675</v>
      </c>
      <c r="E13" s="1281"/>
      <c r="F13" s="1282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280" t="s">
        <v>540</v>
      </c>
      <c r="E14" s="1281"/>
      <c r="F14" s="1282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249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250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239" t="s">
        <v>686</v>
      </c>
      <c r="E17" s="1240"/>
      <c r="F17" s="1241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245" t="s">
        <v>687</v>
      </c>
      <c r="E18" s="1246"/>
      <c r="F18" s="1247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06"/>
      <c r="C1" s="1306"/>
      <c r="D1" s="1306"/>
      <c r="E1" s="1306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28" t="s">
        <v>595</v>
      </c>
      <c r="E2" s="1229"/>
      <c r="F2" s="1230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248"/>
      <c r="E3" s="1234"/>
      <c r="F3" s="1235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248"/>
      <c r="E4" s="1234"/>
      <c r="F4" s="1235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31"/>
      <c r="E5" s="1232"/>
      <c r="F5" s="1233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28" t="s">
        <v>597</v>
      </c>
      <c r="E6" s="1229"/>
      <c r="F6" s="1230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248"/>
      <c r="E7" s="1234"/>
      <c r="F7" s="1235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248"/>
      <c r="E8" s="1234"/>
      <c r="F8" s="1235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248"/>
      <c r="E9" s="1234"/>
      <c r="F9" s="1235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248"/>
      <c r="E10" s="1234"/>
      <c r="F10" s="1235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31"/>
      <c r="E11" s="1232"/>
      <c r="F11" s="1233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237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237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237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237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237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237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237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237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237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238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239" t="s">
        <v>686</v>
      </c>
      <c r="E23" s="1240"/>
      <c r="F23" s="1241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245" t="s">
        <v>687</v>
      </c>
      <c r="E24" s="1246"/>
      <c r="F24" s="1247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25"/>
      <c r="C25" s="1225"/>
      <c r="D25" s="1225"/>
      <c r="E25" s="1225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276"/>
      <c r="C1" s="1277"/>
      <c r="D1" s="1277"/>
      <c r="E1" s="1277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28" t="s">
        <v>595</v>
      </c>
      <c r="E2" s="1229"/>
      <c r="F2" s="1230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248"/>
      <c r="E3" s="1234"/>
      <c r="F3" s="1235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248"/>
      <c r="E4" s="1234"/>
      <c r="F4" s="1235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31"/>
      <c r="E5" s="1232"/>
      <c r="F5" s="1233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28" t="s">
        <v>597</v>
      </c>
      <c r="E6" s="1229"/>
      <c r="F6" s="1230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31"/>
      <c r="E7" s="1232"/>
      <c r="F7" s="1233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237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237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237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238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249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250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239" t="s">
        <v>686</v>
      </c>
      <c r="E15" s="1240"/>
      <c r="F15" s="1241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245" t="s">
        <v>687</v>
      </c>
      <c r="E16" s="1246"/>
      <c r="F16" s="1247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03"/>
      <c r="C1" s="1303"/>
      <c r="D1" s="1303"/>
      <c r="E1" s="1303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28" t="s">
        <v>595</v>
      </c>
      <c r="E2" s="1229"/>
      <c r="F2" s="1230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248"/>
      <c r="E3" s="1234"/>
      <c r="F3" s="1235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248"/>
      <c r="E4" s="1234"/>
      <c r="F4" s="1235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31"/>
      <c r="E5" s="1232"/>
      <c r="F5" s="1233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28" t="s">
        <v>597</v>
      </c>
      <c r="E6" s="1229"/>
      <c r="F6" s="1230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248"/>
      <c r="E7" s="1234"/>
      <c r="F7" s="1235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31"/>
      <c r="E8" s="1232"/>
      <c r="F8" s="1233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236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237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237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237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237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238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236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237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237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238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239" t="s">
        <v>686</v>
      </c>
      <c r="E20" s="1240"/>
      <c r="F20" s="1241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245" t="s">
        <v>687</v>
      </c>
      <c r="E21" s="1246"/>
      <c r="F21" s="1247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10" t="s">
        <v>844</v>
      </c>
      <c r="B1" s="1310"/>
      <c r="C1" s="1310"/>
      <c r="D1" s="1310"/>
    </row>
    <row r="2" spans="1:4">
      <c r="A2" s="108" t="s">
        <v>10</v>
      </c>
      <c r="B2" s="857">
        <v>4</v>
      </c>
      <c r="C2" s="1071" t="s">
        <v>125</v>
      </c>
      <c r="D2" s="1046"/>
    </row>
    <row r="3" spans="1:4">
      <c r="A3" s="109" t="s">
        <v>123</v>
      </c>
      <c r="B3" s="829">
        <v>1</v>
      </c>
      <c r="C3" s="1073" t="s">
        <v>30</v>
      </c>
      <c r="D3" s="1074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20" t="s">
        <v>869</v>
      </c>
      <c r="D6" s="1224"/>
    </row>
    <row r="7" spans="1:4">
      <c r="A7" s="814" t="s">
        <v>277</v>
      </c>
      <c r="B7" s="829">
        <v>0</v>
      </c>
      <c r="C7" s="1155" t="s">
        <v>30</v>
      </c>
      <c r="D7" s="1156"/>
    </row>
    <row r="8" spans="1:4" ht="12" thickBot="1">
      <c r="A8" s="1175"/>
      <c r="B8" s="1175"/>
      <c r="C8" s="1175"/>
      <c r="D8" s="1175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6" t="s">
        <v>851</v>
      </c>
      <c r="B10" s="947">
        <f>B3</f>
        <v>1</v>
      </c>
      <c r="C10" s="948"/>
      <c r="D10" s="946">
        <f t="shared" ref="D10:D36" si="0">C10*B10</f>
        <v>0</v>
      </c>
    </row>
    <row r="11" spans="1:4" ht="15.75">
      <c r="A11" s="946" t="s">
        <v>852</v>
      </c>
      <c r="B11" s="947">
        <f>IF(B3&gt;0,B3,0)</f>
        <v>1</v>
      </c>
      <c r="C11" s="948"/>
      <c r="D11" s="946">
        <f t="shared" si="0"/>
        <v>0</v>
      </c>
    </row>
    <row r="12" spans="1:4" ht="15.75">
      <c r="A12" s="946" t="s">
        <v>853</v>
      </c>
      <c r="B12" s="947">
        <f>IF(B2&lt;=1.31, 2*B3,
IF(AND(B2&gt;1.31,B2&lt;=2.2), 3*B3,
IF(AND(B2&gt;2.2,B2&lt;=3), 4*B3,
IF(AND(B2&gt;3,B2&lt;=4),5*B3,6))))</f>
        <v>5</v>
      </c>
      <c r="C12" s="948"/>
      <c r="D12" s="946">
        <f t="shared" si="0"/>
        <v>0</v>
      </c>
    </row>
    <row r="13" spans="1:4" ht="15.75">
      <c r="A13" s="946" t="s">
        <v>854</v>
      </c>
      <c r="B13" s="947">
        <f>IF(B2&lt;=1.31, 2*B3,
IF(AND(B2&gt;1.31,B2&lt;=2.2), 3*B3,
IF(AND(B2&gt;2.2,B2&lt;=3), 4*B3,
IF(AND(B2&gt;3,B2&lt;=4),5*B3,6))))</f>
        <v>5</v>
      </c>
      <c r="C13" s="948"/>
      <c r="D13" s="946">
        <f t="shared" si="0"/>
        <v>0</v>
      </c>
    </row>
    <row r="14" spans="1:4" ht="15.75">
      <c r="A14" s="946" t="s">
        <v>855</v>
      </c>
      <c r="B14" s="947">
        <f>B3</f>
        <v>1</v>
      </c>
      <c r="C14" s="948"/>
      <c r="D14" s="946">
        <f t="shared" si="0"/>
        <v>0</v>
      </c>
    </row>
    <row r="15" spans="1:4" ht="15.75">
      <c r="A15" s="946" t="s">
        <v>856</v>
      </c>
      <c r="B15" s="947">
        <f>B3</f>
        <v>1</v>
      </c>
      <c r="C15" s="948"/>
      <c r="D15" s="946">
        <f t="shared" si="0"/>
        <v>0</v>
      </c>
    </row>
    <row r="16" spans="1:4" ht="15.75">
      <c r="A16" s="946" t="s">
        <v>857</v>
      </c>
      <c r="B16" s="947">
        <f>IF(AND(B2&lt;=1.31,B4=1), 2*B3,
IF(AND(B2&gt;1.31,B2&lt;=2.2,B4=1), 3*B3,
IF(AND(B2&gt;2.2,B2&lt;=3,B4=1), 4*B3,
IF(AND(B2&gt;3,B2&lt;=4,B4=1),5*B3,0))))</f>
        <v>0</v>
      </c>
      <c r="C16" s="948"/>
      <c r="D16" s="946">
        <f t="shared" si="0"/>
        <v>0</v>
      </c>
    </row>
    <row r="17" spans="1:4" ht="15.75">
      <c r="A17" s="946" t="s">
        <v>858</v>
      </c>
      <c r="B17" s="947">
        <f>IF(AND(B2&lt;=1.31,B4=2), 2*B3,
IF(AND(B2&gt;1.31,B2&lt;=2.2,B4=2), 3*B3,
IF(AND(B2&gt;2.2,B2&lt;=3,B4=2), 4*B3,
IF(AND(B2&gt;3,B2&lt;=4,B4=2),5*B3,0))))</f>
        <v>5</v>
      </c>
      <c r="C17" s="948"/>
      <c r="D17" s="946">
        <f t="shared" si="0"/>
        <v>0</v>
      </c>
    </row>
    <row r="18" spans="1:4" ht="15.75">
      <c r="A18" s="946" t="s">
        <v>859</v>
      </c>
      <c r="B18" s="947">
        <f>IF(B2&gt;3,B3,0)</f>
        <v>1</v>
      </c>
      <c r="C18" s="948"/>
      <c r="D18" s="946">
        <f t="shared" si="0"/>
        <v>0</v>
      </c>
    </row>
    <row r="19" spans="1:4" ht="15.75">
      <c r="A19" s="946" t="s">
        <v>860</v>
      </c>
      <c r="B19" s="947">
        <f>IF(B2&lt;=1.31, 2*B3*4.5,
IF(AND(B2&gt;1.31,B2&lt;=2.2), 3*B3*4.5,
IF(AND(B2&gt;2.2,B2&lt;=3), 4*B3*4.5,
IF(AND(B2&gt;3,B2&lt;=4),5*B3*4.5,0))))</f>
        <v>22.5</v>
      </c>
      <c r="C19" s="948"/>
      <c r="D19" s="946">
        <f t="shared" si="0"/>
        <v>0</v>
      </c>
    </row>
    <row r="20" spans="1:4" ht="15.75">
      <c r="A20" s="946" t="s">
        <v>861</v>
      </c>
      <c r="B20" s="947">
        <f>IF(B2&lt;=1.31, 2*B3,
IF(AND(B2&gt;1.31,B2&lt;=2.2), 3*B3,
IF(AND(B2&gt;2.2,B2&lt;=3), 4*B3,
IF(AND(B2&gt;3,B2&lt;=4),5*B3,6))))</f>
        <v>5</v>
      </c>
      <c r="C20" s="948"/>
      <c r="D20" s="946">
        <f t="shared" si="0"/>
        <v>0</v>
      </c>
    </row>
    <row r="21" spans="1:4" ht="15.75">
      <c r="A21" s="946" t="s">
        <v>862</v>
      </c>
      <c r="B21" s="949">
        <f>IF(AND(B2&gt;=1,B2&lt;=3),B2-0.06,IF(AND(B2&gt;3,B2&lt;=5),(B2-0.037)/2,IF(AND(B2&gt;=1,B2&lt;=3),B2-0.4,IF(AND(B2&gt;3,B2&lt;=5),(B2-0.207)/2,0))))</f>
        <v>1.9815</v>
      </c>
      <c r="C21" s="950"/>
      <c r="D21" s="946">
        <f t="shared" si="0"/>
        <v>0</v>
      </c>
    </row>
    <row r="22" spans="1:4" ht="15.75">
      <c r="A22" s="946" t="s">
        <v>862</v>
      </c>
      <c r="B22" s="949">
        <f>IF(AND(B2&gt;3,B2&lt;=5),(B2-0.037)/2,IF(AND(B2&gt;3,B2&lt;=5),(B2-0.207)/2,0))</f>
        <v>1.9815</v>
      </c>
      <c r="C22" s="950"/>
      <c r="D22" s="946">
        <f t="shared" si="0"/>
        <v>0</v>
      </c>
    </row>
    <row r="23" spans="1:4" ht="15.75">
      <c r="A23" s="946" t="s">
        <v>937</v>
      </c>
      <c r="B23" s="951">
        <f>B3*2</f>
        <v>2</v>
      </c>
      <c r="C23" s="950"/>
      <c r="D23" s="946">
        <f t="shared" si="0"/>
        <v>0</v>
      </c>
    </row>
    <row r="24" spans="1:4" ht="15.75">
      <c r="A24" s="946" t="s">
        <v>938</v>
      </c>
      <c r="B24" s="951">
        <f>B3*2</f>
        <v>2</v>
      </c>
      <c r="C24" s="950"/>
      <c r="D24" s="946">
        <f t="shared" si="0"/>
        <v>0</v>
      </c>
    </row>
    <row r="25" spans="1:4" ht="15.75">
      <c r="A25" s="946" t="s">
        <v>934</v>
      </c>
      <c r="B25" s="951">
        <f>B3</f>
        <v>1</v>
      </c>
      <c r="C25" s="950"/>
      <c r="D25" s="946">
        <f t="shared" si="0"/>
        <v>0</v>
      </c>
    </row>
    <row r="26" spans="1:4" ht="15.75">
      <c r="A26" s="946" t="s">
        <v>935</v>
      </c>
      <c r="B26" s="951">
        <f>IF(B5=0,B3,0)</f>
        <v>1</v>
      </c>
      <c r="C26" s="950"/>
      <c r="D26" s="946">
        <f t="shared" si="0"/>
        <v>0</v>
      </c>
    </row>
    <row r="27" spans="1:4" ht="15.75">
      <c r="A27" s="946" t="s">
        <v>936</v>
      </c>
      <c r="B27" s="951">
        <f>B3</f>
        <v>1</v>
      </c>
      <c r="C27" s="950"/>
      <c r="D27" s="946">
        <f t="shared" si="0"/>
        <v>0</v>
      </c>
    </row>
    <row r="28" spans="1:4" ht="15.75">
      <c r="A28" s="946" t="s">
        <v>145</v>
      </c>
      <c r="B28" s="952">
        <f>B7*B3</f>
        <v>0</v>
      </c>
      <c r="C28" s="948"/>
      <c r="D28" s="946">
        <f t="shared" si="0"/>
        <v>0</v>
      </c>
    </row>
    <row r="29" spans="1:4" ht="15" customHeight="1">
      <c r="A29" s="1307" t="s">
        <v>241</v>
      </c>
      <c r="B29" s="1308"/>
      <c r="C29" s="1308"/>
      <c r="D29" s="1309"/>
    </row>
    <row r="30" spans="1:4" ht="15" customHeight="1">
      <c r="A30" s="953" t="s">
        <v>863</v>
      </c>
      <c r="B30" s="954">
        <v>0</v>
      </c>
      <c r="C30" s="955"/>
      <c r="D30" s="946">
        <f t="shared" si="0"/>
        <v>0</v>
      </c>
    </row>
    <row r="31" spans="1:4" ht="15" customHeight="1">
      <c r="A31" s="956" t="s">
        <v>864</v>
      </c>
      <c r="B31" s="954">
        <f>IF(AND(B5=0,B6=2),B3,0)</f>
        <v>0</v>
      </c>
      <c r="C31" s="955"/>
      <c r="D31" s="946">
        <f t="shared" si="0"/>
        <v>0</v>
      </c>
    </row>
    <row r="32" spans="1:4" ht="15.75">
      <c r="A32" s="956" t="s">
        <v>865</v>
      </c>
      <c r="B32" s="954">
        <v>0</v>
      </c>
      <c r="C32" s="955"/>
      <c r="D32" s="946">
        <f t="shared" si="0"/>
        <v>0</v>
      </c>
    </row>
    <row r="33" spans="1:4" ht="15.75">
      <c r="A33" s="956" t="s">
        <v>866</v>
      </c>
      <c r="B33" s="954">
        <v>0</v>
      </c>
      <c r="C33" s="955"/>
      <c r="D33" s="946">
        <f t="shared" si="0"/>
        <v>0</v>
      </c>
    </row>
    <row r="34" spans="1:4" ht="15.75">
      <c r="A34" s="957" t="s">
        <v>867</v>
      </c>
      <c r="B34" s="958">
        <f>IF(AND(B5=1,B6=5),B4,0)</f>
        <v>0</v>
      </c>
      <c r="C34" s="959"/>
      <c r="D34" s="957">
        <f t="shared" si="0"/>
        <v>0</v>
      </c>
    </row>
    <row r="35" spans="1:4" ht="15.75">
      <c r="A35" s="957" t="s">
        <v>939</v>
      </c>
      <c r="B35" s="958">
        <v>0</v>
      </c>
      <c r="C35" s="959"/>
      <c r="D35" s="957">
        <f t="shared" si="0"/>
        <v>0</v>
      </c>
    </row>
    <row r="36" spans="1:4" ht="15.75">
      <c r="A36" s="957" t="s">
        <v>868</v>
      </c>
      <c r="B36" s="958">
        <f>IF(AND(B5=1,B6=2),B3,0)</f>
        <v>0</v>
      </c>
      <c r="C36" s="959"/>
      <c r="D36" s="95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158"/>
      <c r="C3" s="1159"/>
      <c r="D3" s="1159"/>
      <c r="E3" s="1159"/>
      <c r="F3" s="942"/>
    </row>
    <row r="4" spans="2:6">
      <c r="B4" s="960" t="s">
        <v>10</v>
      </c>
      <c r="C4" s="961">
        <v>1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0</v>
      </c>
      <c r="D5" s="1313"/>
      <c r="E5" s="1313"/>
      <c r="F5" s="1314"/>
    </row>
    <row r="6" spans="2:6">
      <c r="B6" s="960" t="s">
        <v>940</v>
      </c>
      <c r="C6" s="964">
        <v>1</v>
      </c>
      <c r="D6" s="1315" t="s">
        <v>597</v>
      </c>
      <c r="E6" s="1315"/>
      <c r="F6" s="1316"/>
    </row>
    <row r="7" spans="2:6" ht="12" thickBot="1">
      <c r="B7" s="962" t="s">
        <v>414</v>
      </c>
      <c r="C7" s="965">
        <v>0</v>
      </c>
      <c r="D7" s="1317"/>
      <c r="E7" s="1317"/>
      <c r="F7" s="1318"/>
    </row>
    <row r="8" spans="2:6" ht="24" customHeight="1" thickBot="1">
      <c r="B8" s="1353" t="s">
        <v>589</v>
      </c>
      <c r="C8" s="1354">
        <v>4</v>
      </c>
      <c r="D8" s="1355" t="s">
        <v>951</v>
      </c>
      <c r="E8" s="1356"/>
      <c r="F8" s="1357"/>
    </row>
    <row r="9" spans="2:6" ht="12" thickBot="1">
      <c r="B9" s="1352" t="s">
        <v>277</v>
      </c>
      <c r="C9" s="899">
        <v>0</v>
      </c>
      <c r="D9" s="1178" t="s">
        <v>30</v>
      </c>
      <c r="E9" s="1175"/>
      <c r="F9" s="1179"/>
    </row>
    <row r="10" spans="2:6">
      <c r="B10" s="960" t="s">
        <v>397</v>
      </c>
      <c r="C10" s="964">
        <v>0</v>
      </c>
      <c r="D10" s="510" t="s">
        <v>287</v>
      </c>
      <c r="E10" s="510" t="s">
        <v>255</v>
      </c>
      <c r="F10" s="1319" t="s">
        <v>597</v>
      </c>
    </row>
    <row r="11" spans="2:6" ht="12" thickBot="1">
      <c r="B11" s="962" t="s">
        <v>398</v>
      </c>
      <c r="C11" s="965">
        <v>0</v>
      </c>
      <c r="D11" s="966" t="s">
        <v>287</v>
      </c>
      <c r="E11" s="966" t="s">
        <v>255</v>
      </c>
      <c r="F11" s="1320"/>
    </row>
    <row r="12" spans="2:6" ht="12" thickBot="1">
      <c r="B12" s="1253"/>
      <c r="C12" s="1253"/>
      <c r="D12" s="1253"/>
      <c r="E12" s="1253"/>
      <c r="F12" s="943"/>
    </row>
    <row r="13" spans="2:6" ht="13.5" thickBot="1">
      <c r="B13" s="967" t="s">
        <v>5</v>
      </c>
      <c r="C13" s="968" t="s">
        <v>0</v>
      </c>
      <c r="D13" s="969" t="s">
        <v>4</v>
      </c>
      <c r="E13" s="970" t="s">
        <v>8</v>
      </c>
      <c r="F13" s="971"/>
    </row>
    <row r="14" spans="2:6">
      <c r="B14" s="972" t="s">
        <v>399</v>
      </c>
      <c r="C14" s="990">
        <f>IF(C10=1,2*(C6+C7),0)</f>
        <v>0</v>
      </c>
      <c r="D14" s="458"/>
      <c r="E14" s="985">
        <f>C14*D14</f>
        <v>0</v>
      </c>
      <c r="F14" s="973"/>
    </row>
    <row r="15" spans="2:6">
      <c r="B15" s="341" t="s">
        <v>400</v>
      </c>
      <c r="C15" s="991">
        <f>IF(C11=1,C6+C7,0)</f>
        <v>0</v>
      </c>
      <c r="D15" s="551"/>
      <c r="E15" s="986">
        <f t="shared" ref="E15:E36" si="0">C15*D15</f>
        <v>0</v>
      </c>
      <c r="F15" s="973"/>
    </row>
    <row r="16" spans="2:6">
      <c r="B16" s="346" t="s">
        <v>1001</v>
      </c>
      <c r="C16" s="992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6">
        <f t="shared" si="0"/>
        <v>0</v>
      </c>
      <c r="F16" s="973"/>
    </row>
    <row r="17" spans="2:6">
      <c r="B17" s="346" t="s">
        <v>985</v>
      </c>
      <c r="C17" s="992">
        <f>(C6+C7)</f>
        <v>1</v>
      </c>
      <c r="D17" s="551"/>
      <c r="E17" s="986">
        <f t="shared" si="0"/>
        <v>0</v>
      </c>
      <c r="F17" s="973"/>
    </row>
    <row r="18" spans="2:6">
      <c r="B18" s="346" t="s">
        <v>978</v>
      </c>
      <c r="C18" s="992">
        <f>C6+C7</f>
        <v>1</v>
      </c>
      <c r="D18" s="551"/>
      <c r="E18" s="986">
        <f t="shared" si="0"/>
        <v>0</v>
      </c>
      <c r="F18" s="973"/>
    </row>
    <row r="19" spans="2:6">
      <c r="B19" s="341" t="s">
        <v>979</v>
      </c>
      <c r="C19" s="993">
        <f>(C6+C7)*2</f>
        <v>2</v>
      </c>
      <c r="D19" s="551"/>
      <c r="E19" s="986">
        <f t="shared" si="0"/>
        <v>0</v>
      </c>
      <c r="F19" s="973"/>
    </row>
    <row r="20" spans="2:6">
      <c r="B20" s="346" t="s">
        <v>119</v>
      </c>
      <c r="C20" s="991">
        <f>IF(C7&gt;0,C4*C7,0)</f>
        <v>0</v>
      </c>
      <c r="D20" s="551"/>
      <c r="E20" s="986">
        <f t="shared" si="0"/>
        <v>0</v>
      </c>
      <c r="F20" s="973"/>
    </row>
    <row r="21" spans="2:6">
      <c r="B21" s="346" t="s">
        <v>941</v>
      </c>
      <c r="C21" s="991">
        <f>C4*(C6+C7)</f>
        <v>1</v>
      </c>
      <c r="D21" s="551"/>
      <c r="E21" s="986">
        <f t="shared" si="0"/>
        <v>0</v>
      </c>
      <c r="F21" s="973"/>
    </row>
    <row r="22" spans="2:6">
      <c r="B22" s="341" t="s">
        <v>942</v>
      </c>
      <c r="C22" s="991">
        <f>C4*C6</f>
        <v>1</v>
      </c>
      <c r="D22" s="551"/>
      <c r="E22" s="986">
        <f t="shared" si="0"/>
        <v>0</v>
      </c>
      <c r="F22" s="973"/>
    </row>
    <row r="23" spans="2:6">
      <c r="B23" s="341" t="s">
        <v>943</v>
      </c>
      <c r="C23" s="992">
        <f>C4*C6</f>
        <v>1</v>
      </c>
      <c r="D23" s="551"/>
      <c r="E23" s="986">
        <f t="shared" si="0"/>
        <v>0</v>
      </c>
      <c r="F23" s="973"/>
    </row>
    <row r="24" spans="2:6">
      <c r="B24" s="341" t="s">
        <v>944</v>
      </c>
      <c r="C24" s="991">
        <f>C4*C7</f>
        <v>0</v>
      </c>
      <c r="D24" s="551"/>
      <c r="E24" s="986">
        <f t="shared" si="0"/>
        <v>0</v>
      </c>
      <c r="F24" s="973"/>
    </row>
    <row r="25" spans="2:6">
      <c r="B25" s="341" t="s">
        <v>980</v>
      </c>
      <c r="C25" s="991">
        <f>C4*(C6+C7)</f>
        <v>1</v>
      </c>
      <c r="D25" s="551"/>
      <c r="E25" s="986">
        <f t="shared" si="0"/>
        <v>0</v>
      </c>
      <c r="F25" s="973"/>
    </row>
    <row r="26" spans="2:6">
      <c r="B26" s="341" t="s">
        <v>989</v>
      </c>
      <c r="C26" s="991">
        <f>C6</f>
        <v>1</v>
      </c>
      <c r="D26" s="551"/>
      <c r="E26" s="986">
        <f t="shared" si="0"/>
        <v>0</v>
      </c>
      <c r="F26" s="973"/>
    </row>
    <row r="27" spans="2:6">
      <c r="B27" s="346" t="s">
        <v>990</v>
      </c>
      <c r="C27" s="992">
        <f>C7</f>
        <v>0</v>
      </c>
      <c r="D27" s="551"/>
      <c r="E27" s="986">
        <f t="shared" si="0"/>
        <v>0</v>
      </c>
      <c r="F27" s="973"/>
    </row>
    <row r="28" spans="2:6">
      <c r="B28" s="346" t="s">
        <v>789</v>
      </c>
      <c r="C28" s="992">
        <f>(C6+C7)*4</f>
        <v>4</v>
      </c>
      <c r="D28" s="551"/>
      <c r="E28" s="986">
        <f t="shared" si="0"/>
        <v>0</v>
      </c>
      <c r="F28" s="973"/>
    </row>
    <row r="29" spans="2:6">
      <c r="B29" s="346" t="s">
        <v>401</v>
      </c>
      <c r="C29" s="992">
        <f>C4*(C6+C7)</f>
        <v>1</v>
      </c>
      <c r="D29" s="551"/>
      <c r="E29" s="986">
        <f t="shared" si="0"/>
        <v>0</v>
      </c>
      <c r="F29" s="973"/>
    </row>
    <row r="30" spans="2:6">
      <c r="B30" s="346" t="s">
        <v>946</v>
      </c>
      <c r="C30" s="992">
        <f>C7</f>
        <v>0</v>
      </c>
      <c r="D30" s="551"/>
      <c r="E30" s="986">
        <f t="shared" si="0"/>
        <v>0</v>
      </c>
      <c r="F30" s="973"/>
    </row>
    <row r="31" spans="2:6">
      <c r="B31" s="346" t="s">
        <v>947</v>
      </c>
      <c r="C31" s="992">
        <f>C6</f>
        <v>1</v>
      </c>
      <c r="D31" s="551"/>
      <c r="E31" s="986">
        <f t="shared" si="0"/>
        <v>0</v>
      </c>
      <c r="F31" s="973"/>
    </row>
    <row r="32" spans="2:6">
      <c r="B32" s="346" t="s">
        <v>949</v>
      </c>
      <c r="C32" s="992">
        <f>C6+C7</f>
        <v>1</v>
      </c>
      <c r="D32" s="551"/>
      <c r="E32" s="986">
        <f t="shared" si="0"/>
        <v>0</v>
      </c>
      <c r="F32" s="973"/>
    </row>
    <row r="33" spans="2:6">
      <c r="B33" s="346" t="s">
        <v>948</v>
      </c>
      <c r="C33" s="992">
        <f>C7</f>
        <v>0</v>
      </c>
      <c r="D33" s="551"/>
      <c r="E33" s="986">
        <f t="shared" si="0"/>
        <v>0</v>
      </c>
      <c r="F33" s="973"/>
    </row>
    <row r="34" spans="2:6" ht="12.75">
      <c r="B34" s="988" t="s">
        <v>145</v>
      </c>
      <c r="C34" s="992">
        <f>C9</f>
        <v>0</v>
      </c>
      <c r="D34" s="551"/>
      <c r="E34" s="986">
        <f t="shared" si="0"/>
        <v>0</v>
      </c>
      <c r="F34" s="973"/>
    </row>
    <row r="35" spans="2:6">
      <c r="B35" s="346" t="s">
        <v>402</v>
      </c>
      <c r="C35" s="992">
        <f>IF(C11=1,C4*(C6+C7),0)</f>
        <v>0</v>
      </c>
      <c r="D35" s="551"/>
      <c r="E35" s="986">
        <f t="shared" si="0"/>
        <v>0</v>
      </c>
      <c r="F35" s="973"/>
    </row>
    <row r="36" spans="2:6" ht="12" thickBot="1">
      <c r="B36" s="977" t="s">
        <v>945</v>
      </c>
      <c r="C36" s="994">
        <f>C6</f>
        <v>1</v>
      </c>
      <c r="D36" s="590"/>
      <c r="E36" s="987">
        <f t="shared" si="0"/>
        <v>0</v>
      </c>
      <c r="F36" s="973"/>
    </row>
    <row r="37" spans="2:6" ht="13.5" thickBot="1">
      <c r="B37" s="316"/>
      <c r="C37" s="316"/>
      <c r="D37" s="384" t="s">
        <v>9</v>
      </c>
      <c r="E37" s="979">
        <f>SUMIF(E14:E36,"&gt;0",E14:E36)</f>
        <v>0</v>
      </c>
      <c r="F37" s="973"/>
    </row>
    <row r="38" spans="2:6">
      <c r="F38" s="973"/>
    </row>
    <row r="39" spans="2:6">
      <c r="F39" s="973"/>
    </row>
    <row r="40" spans="2:6" ht="15.75" thickBot="1">
      <c r="B40" s="984" t="s">
        <v>950</v>
      </c>
      <c r="F40" s="973"/>
    </row>
    <row r="41" spans="2:6" ht="12.75">
      <c r="B41" s="571" t="s">
        <v>489</v>
      </c>
      <c r="C41" s="995">
        <f>IF(C8=1,C6+C7,0)</f>
        <v>0</v>
      </c>
      <c r="D41" s="980"/>
      <c r="E41" s="574">
        <f t="shared" ref="E41:E46" si="1">C41*D41</f>
        <v>0</v>
      </c>
      <c r="F41" s="973"/>
    </row>
    <row r="42" spans="2:6" ht="12.75">
      <c r="B42" s="418" t="s">
        <v>486</v>
      </c>
      <c r="C42" s="996">
        <f>IF(C8=6,C6+C7,0)</f>
        <v>0</v>
      </c>
      <c r="D42" s="611"/>
      <c r="E42" s="323">
        <f t="shared" si="1"/>
        <v>0</v>
      </c>
      <c r="F42" s="973"/>
    </row>
    <row r="43" spans="2:6" ht="12.75">
      <c r="B43" s="418" t="s">
        <v>591</v>
      </c>
      <c r="C43" s="996">
        <f>IF(C8=5,C6+C7,0)</f>
        <v>0</v>
      </c>
      <c r="D43" s="611"/>
      <c r="E43" s="323">
        <f t="shared" si="1"/>
        <v>0</v>
      </c>
      <c r="F43" s="973"/>
    </row>
    <row r="44" spans="2:6" ht="12.75">
      <c r="B44" s="418" t="s">
        <v>487</v>
      </c>
      <c r="C44" s="996">
        <f>IF(C8=2,C6+C7,0)</f>
        <v>0</v>
      </c>
      <c r="D44" s="611"/>
      <c r="E44" s="323">
        <f t="shared" si="1"/>
        <v>0</v>
      </c>
      <c r="F44" s="973"/>
    </row>
    <row r="45" spans="2:6" ht="12.75">
      <c r="B45" s="418" t="s">
        <v>488</v>
      </c>
      <c r="C45" s="996">
        <f>IF(C8=3,C6+C7,0)</f>
        <v>0</v>
      </c>
      <c r="D45" s="611"/>
      <c r="E45" s="323">
        <f t="shared" si="1"/>
        <v>0</v>
      </c>
      <c r="F45" s="973"/>
    </row>
    <row r="46" spans="2:6" ht="13.5" thickBot="1">
      <c r="B46" s="981" t="s">
        <v>494</v>
      </c>
      <c r="C46" s="997">
        <f>IF(C8=4,C6+C7,0)</f>
        <v>1</v>
      </c>
      <c r="D46" s="982"/>
      <c r="E46" s="333">
        <f t="shared" si="1"/>
        <v>0</v>
      </c>
      <c r="F46" s="973"/>
    </row>
    <row r="47" spans="2:6" ht="13.5" thickBot="1">
      <c r="D47" s="983" t="s">
        <v>9</v>
      </c>
      <c r="E47" s="989">
        <f>SUMIF(E41:E46,"&gt;0",E41:E46)</f>
        <v>0</v>
      </c>
      <c r="F47" s="973"/>
    </row>
    <row r="48" spans="2:6">
      <c r="F48" s="973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10</v>
      </c>
      <c r="C4" s="961">
        <v>2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0</v>
      </c>
      <c r="D5" s="1313"/>
      <c r="E5" s="1313"/>
      <c r="F5" s="1314"/>
    </row>
    <row r="6" spans="2:6">
      <c r="B6" s="960" t="s">
        <v>940</v>
      </c>
      <c r="C6" s="964">
        <v>1</v>
      </c>
      <c r="D6" s="1315" t="s">
        <v>597</v>
      </c>
      <c r="E6" s="1315"/>
      <c r="F6" s="1316"/>
    </row>
    <row r="7" spans="2:6" ht="12" thickBot="1">
      <c r="B7" s="962" t="s">
        <v>414</v>
      </c>
      <c r="C7" s="965">
        <v>0</v>
      </c>
      <c r="D7" s="1317"/>
      <c r="E7" s="1317"/>
      <c r="F7" s="1318"/>
    </row>
    <row r="8" spans="2:6" ht="12" thickBot="1">
      <c r="B8" s="998" t="s">
        <v>952</v>
      </c>
      <c r="C8" s="1359">
        <v>1</v>
      </c>
      <c r="D8" s="1360" t="s">
        <v>953</v>
      </c>
      <c r="E8" s="1361" t="s">
        <v>954</v>
      </c>
      <c r="F8" s="999"/>
    </row>
    <row r="9" spans="2:6" ht="24" customHeight="1" thickBot="1">
      <c r="B9" s="1353" t="s">
        <v>589</v>
      </c>
      <c r="C9" s="1354">
        <v>4</v>
      </c>
      <c r="D9" s="1355" t="s">
        <v>951</v>
      </c>
      <c r="E9" s="1356"/>
      <c r="F9" s="1357"/>
    </row>
    <row r="10" spans="2:6" ht="12" thickBot="1">
      <c r="B10" s="1352" t="s">
        <v>277</v>
      </c>
      <c r="C10" s="899">
        <v>0</v>
      </c>
      <c r="D10" s="1178" t="s">
        <v>30</v>
      </c>
      <c r="E10" s="1175"/>
      <c r="F10" s="1179"/>
    </row>
    <row r="11" spans="2:6" ht="11.25" customHeight="1">
      <c r="B11" s="960" t="s">
        <v>397</v>
      </c>
      <c r="C11" s="964">
        <v>0</v>
      </c>
      <c r="D11" s="510" t="s">
        <v>287</v>
      </c>
      <c r="E11" s="364" t="s">
        <v>255</v>
      </c>
      <c r="F11" s="1321" t="s">
        <v>597</v>
      </c>
    </row>
    <row r="12" spans="2:6" ht="12" thickBot="1">
      <c r="B12" s="962" t="s">
        <v>398</v>
      </c>
      <c r="C12" s="965">
        <v>0</v>
      </c>
      <c r="D12" s="966" t="s">
        <v>287</v>
      </c>
      <c r="E12" s="1000" t="s">
        <v>255</v>
      </c>
      <c r="F12" s="1322"/>
    </row>
    <row r="13" spans="2:6" ht="12" thickBot="1">
      <c r="B13" s="1253"/>
      <c r="C13" s="1253"/>
      <c r="D13" s="1253"/>
      <c r="E13" s="1253"/>
      <c r="F13" s="945"/>
    </row>
    <row r="14" spans="2:6" ht="13.5" thickBot="1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>
      <c r="B15" s="972" t="s">
        <v>399</v>
      </c>
      <c r="C15" s="990">
        <f>IF(C11=1,C6+C7,0)</f>
        <v>0</v>
      </c>
      <c r="D15" s="458"/>
      <c r="E15" s="1001">
        <v>0</v>
      </c>
      <c r="F15" s="973"/>
    </row>
    <row r="16" spans="2:6">
      <c r="B16" s="341" t="s">
        <v>400</v>
      </c>
      <c r="C16" s="991">
        <f>IF(C12=1,C6+C7,0)</f>
        <v>0</v>
      </c>
      <c r="D16" s="551"/>
      <c r="E16" s="1002">
        <v>0</v>
      </c>
      <c r="F16" s="973"/>
    </row>
    <row r="17" spans="2:6">
      <c r="B17" s="346" t="s">
        <v>991</v>
      </c>
      <c r="C17" s="992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v>0</v>
      </c>
      <c r="F17" s="973"/>
    </row>
    <row r="18" spans="2:6">
      <c r="B18" s="346" t="s">
        <v>955</v>
      </c>
      <c r="C18" s="992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1002">
        <v>0</v>
      </c>
      <c r="F18" s="973"/>
    </row>
    <row r="19" spans="2:6">
      <c r="B19" s="346" t="s">
        <v>992</v>
      </c>
      <c r="C19" s="992">
        <f>C6+C7</f>
        <v>1</v>
      </c>
      <c r="D19" s="551"/>
      <c r="E19" s="1002">
        <v>0</v>
      </c>
      <c r="F19" s="973"/>
    </row>
    <row r="20" spans="2:6">
      <c r="B20" s="346" t="s">
        <v>987</v>
      </c>
      <c r="C20" s="992">
        <f>C6+C7</f>
        <v>1</v>
      </c>
      <c r="D20" s="551"/>
      <c r="E20" s="1002">
        <v>0</v>
      </c>
      <c r="F20" s="973"/>
    </row>
    <row r="21" spans="2:6">
      <c r="B21" s="341" t="s">
        <v>996</v>
      </c>
      <c r="C21" s="993">
        <f>C6+C7</f>
        <v>1</v>
      </c>
      <c r="D21" s="551"/>
      <c r="E21" s="1002">
        <v>0</v>
      </c>
      <c r="F21" s="973"/>
    </row>
    <row r="22" spans="2:6">
      <c r="B22" s="346" t="s">
        <v>119</v>
      </c>
      <c r="C22" s="991">
        <f>IF(C7&gt;0,C4*C7,0)</f>
        <v>0</v>
      </c>
      <c r="D22" s="551"/>
      <c r="E22" s="1002">
        <v>0</v>
      </c>
      <c r="F22" s="973"/>
    </row>
    <row r="23" spans="2:6">
      <c r="B23" s="346" t="s">
        <v>941</v>
      </c>
      <c r="C23" s="991">
        <f>C4*(C6+C7)</f>
        <v>2</v>
      </c>
      <c r="D23" s="551"/>
      <c r="E23" s="1002">
        <v>0</v>
      </c>
      <c r="F23" s="973"/>
    </row>
    <row r="24" spans="2:6">
      <c r="B24" s="341" t="s">
        <v>942</v>
      </c>
      <c r="C24" s="991">
        <f>C4*C6</f>
        <v>2</v>
      </c>
      <c r="D24" s="551"/>
      <c r="E24" s="1002">
        <v>0</v>
      </c>
      <c r="F24" s="973"/>
    </row>
    <row r="25" spans="2:6">
      <c r="B25" s="341" t="s">
        <v>943</v>
      </c>
      <c r="C25" s="992">
        <f>C4*C6</f>
        <v>2</v>
      </c>
      <c r="D25" s="551"/>
      <c r="E25" s="1002">
        <v>0</v>
      </c>
      <c r="F25" s="973"/>
    </row>
    <row r="26" spans="2:6">
      <c r="B26" s="341" t="s">
        <v>944</v>
      </c>
      <c r="C26" s="991">
        <f>C7*C4</f>
        <v>0</v>
      </c>
      <c r="D26" s="551"/>
      <c r="E26" s="1002">
        <v>0</v>
      </c>
      <c r="F26" s="973"/>
    </row>
    <row r="27" spans="2:6">
      <c r="B27" s="341" t="s">
        <v>997</v>
      </c>
      <c r="C27" s="991">
        <f>C4*(C6+C7)</f>
        <v>2</v>
      </c>
      <c r="D27" s="551"/>
      <c r="E27" s="1002">
        <v>0</v>
      </c>
      <c r="F27" s="973"/>
    </row>
    <row r="28" spans="2:6">
      <c r="B28" s="341" t="s">
        <v>998</v>
      </c>
      <c r="C28" s="991">
        <f>C4*(C6+C7)</f>
        <v>2</v>
      </c>
      <c r="D28" s="551"/>
      <c r="E28" s="1002">
        <v>0</v>
      </c>
      <c r="F28" s="973"/>
    </row>
    <row r="29" spans="2:6">
      <c r="B29" s="341" t="s">
        <v>989</v>
      </c>
      <c r="C29" s="991">
        <f>C6</f>
        <v>1</v>
      </c>
      <c r="D29" s="551"/>
      <c r="E29" s="1002">
        <v>0</v>
      </c>
      <c r="F29" s="973"/>
    </row>
    <row r="30" spans="2:6">
      <c r="B30" s="346" t="s">
        <v>990</v>
      </c>
      <c r="C30" s="992">
        <f>C7</f>
        <v>0</v>
      </c>
      <c r="D30" s="551"/>
      <c r="E30" s="1002">
        <v>0</v>
      </c>
      <c r="F30" s="973"/>
    </row>
    <row r="31" spans="2:6">
      <c r="B31" s="346" t="s">
        <v>789</v>
      </c>
      <c r="C31" s="992">
        <f>(C7+C6)*4</f>
        <v>4</v>
      </c>
      <c r="D31" s="551"/>
      <c r="E31" s="1002">
        <v>0</v>
      </c>
      <c r="F31" s="973"/>
    </row>
    <row r="32" spans="2:6">
      <c r="B32" s="346" t="s">
        <v>981</v>
      </c>
      <c r="C32" s="992">
        <f>(C6+C7)*4</f>
        <v>4</v>
      </c>
      <c r="D32" s="551"/>
      <c r="E32" s="1002">
        <v>0</v>
      </c>
      <c r="F32" s="973"/>
    </row>
    <row r="33" spans="2:6">
      <c r="B33" s="346" t="s">
        <v>401</v>
      </c>
      <c r="C33" s="992">
        <f>C4*(C6+C7)</f>
        <v>2</v>
      </c>
      <c r="D33" s="551"/>
      <c r="E33" s="1002">
        <v>0</v>
      </c>
      <c r="F33" s="973"/>
    </row>
    <row r="34" spans="2:6">
      <c r="B34" s="346" t="s">
        <v>946</v>
      </c>
      <c r="C34" s="992">
        <f>C7</f>
        <v>0</v>
      </c>
      <c r="D34" s="551"/>
      <c r="E34" s="1002"/>
      <c r="F34" s="973"/>
    </row>
    <row r="35" spans="2:6">
      <c r="B35" s="346" t="s">
        <v>947</v>
      </c>
      <c r="C35" s="992">
        <f>C6</f>
        <v>1</v>
      </c>
      <c r="D35" s="551"/>
      <c r="E35" s="1002"/>
      <c r="F35" s="973"/>
    </row>
    <row r="36" spans="2:6">
      <c r="B36" s="346" t="s">
        <v>949</v>
      </c>
      <c r="C36" s="992">
        <f>C6+C7</f>
        <v>1</v>
      </c>
      <c r="D36" s="551"/>
      <c r="E36" s="1002"/>
      <c r="F36" s="973"/>
    </row>
    <row r="37" spans="2:6">
      <c r="B37" s="346" t="s">
        <v>948</v>
      </c>
      <c r="C37" s="992">
        <f>C7</f>
        <v>0</v>
      </c>
      <c r="D37" s="551"/>
      <c r="E37" s="1002"/>
      <c r="F37" s="973"/>
    </row>
    <row r="38" spans="2:6" ht="12.75">
      <c r="B38" s="988" t="s">
        <v>145</v>
      </c>
      <c r="C38" s="992">
        <f>C10</f>
        <v>0</v>
      </c>
      <c r="D38" s="551"/>
      <c r="E38" s="1002"/>
      <c r="F38" s="973"/>
    </row>
    <row r="39" spans="2:6">
      <c r="B39" s="346" t="s">
        <v>402</v>
      </c>
      <c r="C39" s="992">
        <f>IF(C12=1,C4*(C6+C7),0)</f>
        <v>0</v>
      </c>
      <c r="D39" s="551"/>
      <c r="E39" s="1002">
        <v>0</v>
      </c>
      <c r="F39" s="973"/>
    </row>
    <row r="40" spans="2:6" ht="12" thickBot="1">
      <c r="B40" s="977" t="s">
        <v>945</v>
      </c>
      <c r="C40" s="994">
        <f>C6</f>
        <v>1</v>
      </c>
      <c r="D40" s="590"/>
      <c r="E40" s="1003">
        <v>0</v>
      </c>
      <c r="F40" s="973"/>
    </row>
    <row r="41" spans="2:6" ht="13.5" thickBot="1">
      <c r="B41" s="316"/>
      <c r="C41" s="316"/>
      <c r="D41" s="384" t="s">
        <v>9</v>
      </c>
      <c r="E41" s="979">
        <f>SUMIF(E15:E40,"&gt;0",E15:E40)</f>
        <v>0</v>
      </c>
      <c r="F41" s="973"/>
    </row>
    <row r="42" spans="2:6">
      <c r="F42" s="973"/>
    </row>
    <row r="43" spans="2:6" ht="15.75" thickBot="1">
      <c r="B43" s="984" t="s">
        <v>950</v>
      </c>
      <c r="F43" s="973"/>
    </row>
    <row r="44" spans="2:6" ht="12.75">
      <c r="B44" s="571" t="s">
        <v>489</v>
      </c>
      <c r="C44" s="995">
        <f>IF(C9=1,C6+C7,0)</f>
        <v>0</v>
      </c>
      <c r="D44" s="980"/>
      <c r="E44" s="574">
        <f t="shared" ref="E44:E49" si="0">C44*D44</f>
        <v>0</v>
      </c>
      <c r="F44" s="973"/>
    </row>
    <row r="45" spans="2:6" ht="12.75">
      <c r="B45" s="418" t="s">
        <v>486</v>
      </c>
      <c r="C45" s="996">
        <f>IF(C9=6,C6+C7,0)</f>
        <v>0</v>
      </c>
      <c r="D45" s="611"/>
      <c r="E45" s="323">
        <f t="shared" si="0"/>
        <v>0</v>
      </c>
      <c r="F45" s="973"/>
    </row>
    <row r="46" spans="2:6" ht="12.75">
      <c r="B46" s="418" t="s">
        <v>591</v>
      </c>
      <c r="C46" s="996">
        <f>IF(C9=5,C6+C7,0)</f>
        <v>0</v>
      </c>
      <c r="D46" s="611"/>
      <c r="E46" s="323">
        <f t="shared" si="0"/>
        <v>0</v>
      </c>
      <c r="F46" s="973"/>
    </row>
    <row r="47" spans="2:6" ht="12.75">
      <c r="B47" s="418" t="s">
        <v>487</v>
      </c>
      <c r="C47" s="996">
        <f>IF(C9=2,C6+C7,0)</f>
        <v>0</v>
      </c>
      <c r="D47" s="611"/>
      <c r="E47" s="323">
        <f t="shared" si="0"/>
        <v>0</v>
      </c>
      <c r="F47" s="973"/>
    </row>
    <row r="48" spans="2:6" ht="12.75">
      <c r="B48" s="418" t="s">
        <v>488</v>
      </c>
      <c r="C48" s="996">
        <f>IF(C9=3,C6+C7,0)</f>
        <v>0</v>
      </c>
      <c r="D48" s="611"/>
      <c r="E48" s="323">
        <f t="shared" si="0"/>
        <v>0</v>
      </c>
      <c r="F48" s="973"/>
    </row>
    <row r="49" spans="2:6" ht="13.5" thickBot="1">
      <c r="B49" s="981" t="s">
        <v>494</v>
      </c>
      <c r="C49" s="997">
        <f>IF(C9=4,C6+C7,0)</f>
        <v>1</v>
      </c>
      <c r="D49" s="982"/>
      <c r="E49" s="333">
        <f t="shared" si="0"/>
        <v>0</v>
      </c>
      <c r="F49" s="973"/>
    </row>
    <row r="50" spans="2:6" ht="13.5" thickBot="1">
      <c r="D50" s="983" t="s">
        <v>9</v>
      </c>
      <c r="E50" s="989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958</v>
      </c>
      <c r="C4" s="961">
        <v>2</v>
      </c>
      <c r="D4" s="1255" t="s">
        <v>595</v>
      </c>
      <c r="E4" s="1256"/>
      <c r="F4" s="1257"/>
    </row>
    <row r="5" spans="2:6" ht="12" thickBot="1">
      <c r="B5" s="962" t="s">
        <v>558</v>
      </c>
      <c r="C5" s="963">
        <v>0</v>
      </c>
      <c r="D5" s="1323"/>
      <c r="E5" s="1324"/>
      <c r="F5" s="1325"/>
    </row>
    <row r="6" spans="2:6">
      <c r="B6" s="960" t="s">
        <v>959</v>
      </c>
      <c r="C6" s="961">
        <v>4</v>
      </c>
      <c r="D6" s="1323"/>
      <c r="E6" s="1324"/>
      <c r="F6" s="1325"/>
    </row>
    <row r="7" spans="2:6" ht="12" thickBot="1">
      <c r="B7" s="962" t="s">
        <v>559</v>
      </c>
      <c r="C7" s="963">
        <v>0</v>
      </c>
      <c r="D7" s="1258"/>
      <c r="E7" s="1259"/>
      <c r="F7" s="1260"/>
    </row>
    <row r="8" spans="2:6">
      <c r="B8" s="960" t="s">
        <v>940</v>
      </c>
      <c r="C8" s="964">
        <v>1</v>
      </c>
      <c r="D8" s="1315" t="s">
        <v>597</v>
      </c>
      <c r="E8" s="1315"/>
      <c r="F8" s="1316"/>
    </row>
    <row r="9" spans="2:6" ht="12" thickBot="1">
      <c r="B9" s="962" t="s">
        <v>414</v>
      </c>
      <c r="C9" s="965">
        <v>0</v>
      </c>
      <c r="D9" s="1317"/>
      <c r="E9" s="1317"/>
      <c r="F9" s="1318"/>
    </row>
    <row r="10" spans="2:6" ht="12" thickBot="1">
      <c r="B10" s="998" t="s">
        <v>952</v>
      </c>
      <c r="C10" s="1359">
        <v>1</v>
      </c>
      <c r="D10" s="1360" t="s">
        <v>953</v>
      </c>
      <c r="E10" s="1361" t="s">
        <v>954</v>
      </c>
      <c r="F10" s="999"/>
    </row>
    <row r="11" spans="2:6" ht="21.75" customHeight="1" thickBot="1">
      <c r="B11" s="1353" t="s">
        <v>589</v>
      </c>
      <c r="C11" s="1354">
        <v>4</v>
      </c>
      <c r="D11" s="1355" t="s">
        <v>951</v>
      </c>
      <c r="E11" s="1356"/>
      <c r="F11" s="1357"/>
    </row>
    <row r="12" spans="2:6" ht="12" thickBot="1">
      <c r="B12" s="1352" t="s">
        <v>277</v>
      </c>
      <c r="C12" s="899">
        <v>0</v>
      </c>
      <c r="D12" s="1178" t="s">
        <v>30</v>
      </c>
      <c r="E12" s="1175"/>
      <c r="F12" s="1179"/>
    </row>
    <row r="13" spans="2:6">
      <c r="B13" s="960" t="s">
        <v>397</v>
      </c>
      <c r="C13" s="964">
        <v>0</v>
      </c>
      <c r="D13" s="510" t="s">
        <v>287</v>
      </c>
      <c r="E13" s="364" t="s">
        <v>255</v>
      </c>
      <c r="F13" s="1321" t="s">
        <v>597</v>
      </c>
    </row>
    <row r="14" spans="2:6" ht="12" thickBot="1">
      <c r="B14" s="962" t="s">
        <v>398</v>
      </c>
      <c r="C14" s="965">
        <v>0</v>
      </c>
      <c r="D14" s="966" t="s">
        <v>287</v>
      </c>
      <c r="E14" s="1000" t="s">
        <v>255</v>
      </c>
      <c r="F14" s="1322"/>
    </row>
    <row r="15" spans="2:6" ht="12" thickBot="1">
      <c r="B15" s="1253"/>
      <c r="C15" s="1253"/>
      <c r="D15" s="1253"/>
      <c r="E15" s="1253"/>
      <c r="F15" s="945"/>
    </row>
    <row r="16" spans="2:6" ht="13.5" thickBot="1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972" t="s">
        <v>399</v>
      </c>
      <c r="C17" s="1004">
        <f>C13*2*(C8+C9)*2</f>
        <v>0</v>
      </c>
      <c r="D17" s="458"/>
      <c r="E17" s="1001">
        <f t="shared" ref="E17:E44" si="0">D17*C17</f>
        <v>0</v>
      </c>
      <c r="F17" s="973"/>
    </row>
    <row r="18" spans="2:6">
      <c r="B18" s="341" t="s">
        <v>400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IF(C9&gt;0,(C4+C6)*C9,0)</f>
        <v>0</v>
      </c>
      <c r="D26" s="551"/>
      <c r="E26" s="1002">
        <f t="shared" si="0"/>
        <v>0</v>
      </c>
      <c r="F26" s="973"/>
    </row>
    <row r="27" spans="2:6">
      <c r="B27" s="346" t="s">
        <v>941</v>
      </c>
      <c r="C27" s="342">
        <f>(C4+C6)*(C8+C9)</f>
        <v>6</v>
      </c>
      <c r="D27" s="551"/>
      <c r="E27" s="1002">
        <f t="shared" si="0"/>
        <v>0</v>
      </c>
      <c r="F27" s="973"/>
    </row>
    <row r="28" spans="2:6">
      <c r="B28" s="341" t="s">
        <v>942</v>
      </c>
      <c r="C28" s="342">
        <f>(C4+C6)*C8</f>
        <v>6</v>
      </c>
      <c r="D28" s="551"/>
      <c r="E28" s="1002">
        <f t="shared" si="0"/>
        <v>0</v>
      </c>
      <c r="F28" s="973"/>
    </row>
    <row r="29" spans="2:6">
      <c r="B29" s="341" t="s">
        <v>943</v>
      </c>
      <c r="C29" s="347">
        <f>(C4+C6)*C8</f>
        <v>6</v>
      </c>
      <c r="D29" s="551"/>
      <c r="E29" s="1002">
        <f t="shared" si="0"/>
        <v>0</v>
      </c>
      <c r="F29" s="973"/>
    </row>
    <row r="30" spans="2:6">
      <c r="B30" s="341" t="s">
        <v>944</v>
      </c>
      <c r="C30" s="342">
        <f>(C4+C6)*C9</f>
        <v>0</v>
      </c>
      <c r="D30" s="551"/>
      <c r="E30" s="1002">
        <f t="shared" si="0"/>
        <v>0</v>
      </c>
      <c r="F30" s="973"/>
    </row>
    <row r="31" spans="2:6">
      <c r="B31" s="346" t="s">
        <v>946</v>
      </c>
      <c r="C31" s="347">
        <f>C9</f>
        <v>0</v>
      </c>
      <c r="D31" s="551"/>
      <c r="E31" s="1002"/>
      <c r="F31" s="973"/>
    </row>
    <row r="32" spans="2:6">
      <c r="B32" s="346" t="s">
        <v>947</v>
      </c>
      <c r="C32" s="347">
        <f>C8</f>
        <v>1</v>
      </c>
      <c r="D32" s="551"/>
      <c r="E32" s="1002"/>
      <c r="F32" s="973"/>
    </row>
    <row r="33" spans="2:6">
      <c r="B33" s="346" t="s">
        <v>949</v>
      </c>
      <c r="C33" s="347">
        <f>C8+C9</f>
        <v>1</v>
      </c>
      <c r="D33" s="551"/>
      <c r="E33" s="1002"/>
      <c r="F33" s="973"/>
    </row>
    <row r="34" spans="2:6">
      <c r="B34" s="346" t="s">
        <v>948</v>
      </c>
      <c r="C34" s="347">
        <f>C5</f>
        <v>0</v>
      </c>
      <c r="D34" s="551"/>
      <c r="E34" s="1002"/>
      <c r="F34" s="973"/>
    </row>
    <row r="35" spans="2:6" ht="12.75">
      <c r="B35" s="988" t="s">
        <v>145</v>
      </c>
      <c r="C35" s="347">
        <f>C12</f>
        <v>0</v>
      </c>
      <c r="D35" s="551"/>
      <c r="E35" s="1002"/>
      <c r="F35" s="973"/>
    </row>
    <row r="36" spans="2:6">
      <c r="B36" s="341" t="s">
        <v>997</v>
      </c>
      <c r="C36" s="342">
        <f>(C8+C9)*C4</f>
        <v>2</v>
      </c>
      <c r="D36" s="551"/>
      <c r="E36" s="1002">
        <f t="shared" si="0"/>
        <v>0</v>
      </c>
      <c r="F36" s="973"/>
    </row>
    <row r="37" spans="2:6">
      <c r="B37" s="341" t="s">
        <v>998</v>
      </c>
      <c r="C37" s="342">
        <f>(C8+C9)*C4</f>
        <v>2</v>
      </c>
      <c r="D37" s="551"/>
      <c r="E37" s="1002">
        <f t="shared" si="0"/>
        <v>0</v>
      </c>
      <c r="F37" s="973"/>
    </row>
    <row r="38" spans="2:6">
      <c r="B38" s="341" t="s">
        <v>1000</v>
      </c>
      <c r="C38" s="342">
        <f>C8*2</f>
        <v>2</v>
      </c>
      <c r="D38" s="551"/>
      <c r="E38" s="1002">
        <f t="shared" si="0"/>
        <v>0</v>
      </c>
      <c r="F38" s="973"/>
    </row>
    <row r="39" spans="2:6">
      <c r="B39" s="346" t="s">
        <v>893</v>
      </c>
      <c r="C39" s="347">
        <f>(C9+C8)*2</f>
        <v>2</v>
      </c>
      <c r="D39" s="551"/>
      <c r="E39" s="1002">
        <f t="shared" ref="E39" si="1">D39*C39</f>
        <v>0</v>
      </c>
      <c r="F39" s="973"/>
    </row>
    <row r="40" spans="2:6">
      <c r="B40" s="346" t="s">
        <v>981</v>
      </c>
      <c r="C40" s="347">
        <f>(C8+C9)*4</f>
        <v>4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(C8+C9)*4</f>
        <v>4</v>
      </c>
      <c r="D41" s="551"/>
      <c r="E41" s="1002">
        <f t="shared" si="0"/>
        <v>0</v>
      </c>
      <c r="F41" s="973"/>
    </row>
    <row r="42" spans="2:6">
      <c r="B42" s="346" t="s">
        <v>401</v>
      </c>
      <c r="C42" s="347">
        <f>(C8+C9)*(C4+C6)</f>
        <v>6</v>
      </c>
      <c r="D42" s="551"/>
      <c r="E42" s="1002">
        <f t="shared" si="0"/>
        <v>0</v>
      </c>
      <c r="F42" s="973"/>
    </row>
    <row r="43" spans="2:6">
      <c r="B43" s="346" t="s">
        <v>402</v>
      </c>
      <c r="C43" s="347">
        <f>C14*(C4+C6)*(C8+C9)</f>
        <v>0</v>
      </c>
      <c r="D43" s="551"/>
      <c r="E43" s="1002">
        <f t="shared" si="0"/>
        <v>0</v>
      </c>
      <c r="F43" s="973"/>
    </row>
    <row r="44" spans="2:6" ht="12" thickBot="1">
      <c r="B44" s="977" t="s">
        <v>945</v>
      </c>
      <c r="C44" s="402">
        <f>C5</f>
        <v>0</v>
      </c>
      <c r="D44" s="590"/>
      <c r="E44" s="1003">
        <f t="shared" si="0"/>
        <v>0</v>
      </c>
      <c r="F44" s="973"/>
    </row>
    <row r="45" spans="2:6" ht="13.5" thickBot="1">
      <c r="B45" s="316"/>
      <c r="C45" s="316"/>
      <c r="D45" s="384" t="s">
        <v>9</v>
      </c>
      <c r="E45" s="979">
        <f>SUMIF(E17:E44,"&gt;0",E17:E44)</f>
        <v>0</v>
      </c>
      <c r="F45" s="973"/>
    </row>
    <row r="46" spans="2:6">
      <c r="F46" s="973"/>
    </row>
    <row r="47" spans="2:6">
      <c r="F47" s="973"/>
    </row>
    <row r="48" spans="2:6" ht="15.75" thickBot="1">
      <c r="B48" s="984" t="s">
        <v>950</v>
      </c>
      <c r="F48" s="973"/>
    </row>
    <row r="49" spans="2:6" ht="12.75">
      <c r="B49" s="571" t="s">
        <v>489</v>
      </c>
      <c r="C49" s="995">
        <f>IF(C11=1,C8+C9,0)</f>
        <v>0</v>
      </c>
      <c r="D49" s="980"/>
      <c r="E49" s="574">
        <f t="shared" ref="E49:E54" si="2">C49*D49</f>
        <v>0</v>
      </c>
      <c r="F49" s="973"/>
    </row>
    <row r="50" spans="2:6" ht="12.75">
      <c r="B50" s="418" t="s">
        <v>486</v>
      </c>
      <c r="C50" s="996">
        <f>IF(C11=6,C8+C9,0)</f>
        <v>0</v>
      </c>
      <c r="D50" s="611"/>
      <c r="E50" s="323">
        <f t="shared" si="2"/>
        <v>0</v>
      </c>
      <c r="F50" s="973"/>
    </row>
    <row r="51" spans="2:6" ht="12.75">
      <c r="B51" s="418" t="s">
        <v>591</v>
      </c>
      <c r="C51" s="996">
        <f>IF(C11=5,C8+C9,0)</f>
        <v>0</v>
      </c>
      <c r="D51" s="611"/>
      <c r="E51" s="323">
        <f t="shared" si="2"/>
        <v>0</v>
      </c>
      <c r="F51" s="973"/>
    </row>
    <row r="52" spans="2:6" ht="12.75">
      <c r="B52" s="418" t="s">
        <v>487</v>
      </c>
      <c r="C52" s="996">
        <f>IF(C11=2,C8+C9,0)</f>
        <v>0</v>
      </c>
      <c r="D52" s="611"/>
      <c r="E52" s="323">
        <f t="shared" si="2"/>
        <v>0</v>
      </c>
    </row>
    <row r="53" spans="2:6" ht="12.75">
      <c r="B53" s="418" t="s">
        <v>488</v>
      </c>
      <c r="C53" s="996">
        <f>IF(C11=3,C8+C9,0)</f>
        <v>0</v>
      </c>
      <c r="D53" s="611"/>
      <c r="E53" s="323">
        <f t="shared" si="2"/>
        <v>0</v>
      </c>
    </row>
    <row r="54" spans="2:6" ht="13.5" thickBot="1">
      <c r="B54" s="981" t="s">
        <v>494</v>
      </c>
      <c r="C54" s="997">
        <f>IF(C11=4,C8+C9,0)</f>
        <v>1</v>
      </c>
      <c r="D54" s="982"/>
      <c r="E54" s="333">
        <f t="shared" si="2"/>
        <v>0</v>
      </c>
    </row>
    <row r="55" spans="2:6" ht="13.5" thickBot="1">
      <c r="D55" s="983" t="s">
        <v>9</v>
      </c>
      <c r="E55" s="989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961</v>
      </c>
      <c r="C4" s="961">
        <v>5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0</v>
      </c>
      <c r="D5" s="1313"/>
      <c r="E5" s="1313"/>
      <c r="F5" s="1314"/>
    </row>
    <row r="6" spans="2:6" ht="12" thickBot="1">
      <c r="B6" s="1005" t="s">
        <v>962</v>
      </c>
      <c r="C6" s="964">
        <v>0</v>
      </c>
      <c r="D6" s="1315" t="s">
        <v>963</v>
      </c>
      <c r="E6" s="1315"/>
      <c r="F6" s="1316"/>
    </row>
    <row r="7" spans="2:6" ht="12" thickBot="1">
      <c r="B7" s="1005" t="s">
        <v>510</v>
      </c>
      <c r="C7" s="965">
        <v>2</v>
      </c>
      <c r="D7" s="1317"/>
      <c r="E7" s="1317"/>
      <c r="F7" s="1318"/>
    </row>
    <row r="8" spans="2:6" ht="12" thickBot="1">
      <c r="B8" s="1006" t="s">
        <v>964</v>
      </c>
      <c r="C8" s="1007">
        <v>1</v>
      </c>
      <c r="D8" s="1326" t="s">
        <v>965</v>
      </c>
      <c r="E8" s="1327"/>
      <c r="F8" s="1328"/>
    </row>
    <row r="9" spans="2:6" ht="12" thickBot="1">
      <c r="B9" s="998" t="s">
        <v>952</v>
      </c>
      <c r="C9" s="1359">
        <v>1</v>
      </c>
      <c r="D9" s="1360" t="s">
        <v>953</v>
      </c>
      <c r="E9" s="1361" t="s">
        <v>954</v>
      </c>
      <c r="F9" s="999"/>
    </row>
    <row r="10" spans="2:6" ht="24" customHeight="1" thickBot="1">
      <c r="B10" s="1353" t="s">
        <v>589</v>
      </c>
      <c r="C10" s="1354">
        <v>4</v>
      </c>
      <c r="D10" s="1355" t="s">
        <v>951</v>
      </c>
      <c r="E10" s="1356"/>
      <c r="F10" s="1357"/>
    </row>
    <row r="11" spans="2:6" ht="10.5" customHeight="1" thickBot="1">
      <c r="B11" s="1352" t="s">
        <v>277</v>
      </c>
      <c r="C11" s="899">
        <v>0</v>
      </c>
      <c r="D11" s="1178" t="s">
        <v>30</v>
      </c>
      <c r="E11" s="1175"/>
      <c r="F11" s="1179"/>
    </row>
    <row r="12" spans="2:6">
      <c r="B12" s="960" t="s">
        <v>397</v>
      </c>
      <c r="C12" s="964">
        <v>0</v>
      </c>
      <c r="D12" s="510" t="s">
        <v>287</v>
      </c>
      <c r="E12" s="364" t="s">
        <v>255</v>
      </c>
      <c r="F12" s="1321" t="s">
        <v>597</v>
      </c>
    </row>
    <row r="13" spans="2:6" ht="12" thickBot="1">
      <c r="B13" s="962" t="s">
        <v>398</v>
      </c>
      <c r="C13" s="965">
        <v>0</v>
      </c>
      <c r="D13" s="966" t="s">
        <v>287</v>
      </c>
      <c r="E13" s="1000" t="s">
        <v>255</v>
      </c>
      <c r="F13" s="1322"/>
    </row>
    <row r="14" spans="2:6" ht="12" thickBot="1">
      <c r="B14" s="1253"/>
      <c r="C14" s="1253"/>
      <c r="D14" s="1253"/>
      <c r="E14" s="1253"/>
      <c r="F14" s="945"/>
    </row>
    <row r="15" spans="2:6" ht="13.5" thickBot="1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972" t="s">
        <v>399</v>
      </c>
      <c r="C16" s="1004">
        <f>C12*2*(C6+C7)*C8</f>
        <v>0</v>
      </c>
      <c r="D16" s="458"/>
      <c r="E16" s="1001">
        <f t="shared" ref="E16:E46" si="0">D16*C16</f>
        <v>0</v>
      </c>
      <c r="F16" s="973"/>
    </row>
    <row r="17" spans="2:6">
      <c r="B17" s="341" t="s">
        <v>400</v>
      </c>
      <c r="C17" s="342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1002">
        <f t="shared" si="0"/>
        <v>0</v>
      </c>
      <c r="F19" s="973"/>
    </row>
    <row r="20" spans="2:6">
      <c r="B20" s="346" t="s">
        <v>992</v>
      </c>
      <c r="C20" s="347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347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347">
        <f>IF(C6&gt;0,(C6-1)*C8*2,0)</f>
        <v>0</v>
      </c>
      <c r="D22" s="551"/>
      <c r="E22" s="1002">
        <f t="shared" si="0"/>
        <v>0</v>
      </c>
      <c r="F22" s="973"/>
    </row>
    <row r="23" spans="2:6">
      <c r="B23" s="346" t="s">
        <v>994</v>
      </c>
      <c r="C23" s="347">
        <f>IF(C7&gt;0,(C7-1)*C8*2,0)</f>
        <v>2</v>
      </c>
      <c r="D23" s="551"/>
      <c r="E23" s="1002">
        <f t="shared" si="0"/>
        <v>0</v>
      </c>
      <c r="F23" s="973"/>
    </row>
    <row r="24" spans="2:6">
      <c r="B24" s="346" t="s">
        <v>995</v>
      </c>
      <c r="C24" s="347">
        <f>(C6+C7-1)*C8</f>
        <v>1</v>
      </c>
      <c r="D24" s="551"/>
      <c r="E24" s="1002">
        <f t="shared" si="0"/>
        <v>0</v>
      </c>
      <c r="F24" s="973"/>
    </row>
    <row r="25" spans="2:6">
      <c r="B25" s="346" t="s">
        <v>966</v>
      </c>
      <c r="C25" s="347">
        <f>(C6+C7-1)*C8</f>
        <v>1</v>
      </c>
      <c r="D25" s="551"/>
      <c r="E25" s="1002">
        <f t="shared" si="0"/>
        <v>0</v>
      </c>
      <c r="F25" s="973"/>
    </row>
    <row r="26" spans="2:6">
      <c r="B26" s="341" t="s">
        <v>996</v>
      </c>
      <c r="C26" s="350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342">
        <f>IF(C7&gt;0,C4*C8,0)</f>
        <v>5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C4*C8</f>
        <v>5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IF(C6&gt;0,C4*C8,0)</f>
        <v>0</v>
      </c>
      <c r="D29" s="551"/>
      <c r="E29" s="1002">
        <f t="shared" si="0"/>
        <v>0</v>
      </c>
      <c r="F29" s="973"/>
    </row>
    <row r="30" spans="2:6">
      <c r="B30" s="341" t="s">
        <v>943</v>
      </c>
      <c r="C30" s="347">
        <f>IF(C6&gt;0,C4*C8,0)</f>
        <v>0</v>
      </c>
      <c r="D30" s="551"/>
      <c r="E30" s="1002">
        <f t="shared" si="0"/>
        <v>0</v>
      </c>
      <c r="F30" s="973"/>
    </row>
    <row r="31" spans="2:6">
      <c r="B31" s="341" t="s">
        <v>944</v>
      </c>
      <c r="C31" s="342">
        <f>IF(C7&gt;0,C4*C8,0)</f>
        <v>5</v>
      </c>
      <c r="D31" s="551"/>
      <c r="E31" s="1002">
        <f t="shared" si="0"/>
        <v>0</v>
      </c>
      <c r="F31" s="973"/>
    </row>
    <row r="32" spans="2:6">
      <c r="B32" s="346" t="s">
        <v>946</v>
      </c>
      <c r="C32" s="347">
        <f>IF(C7&gt;0,C8,0)</f>
        <v>1</v>
      </c>
      <c r="D32" s="551"/>
      <c r="E32" s="1002"/>
      <c r="F32" s="973"/>
    </row>
    <row r="33" spans="2:6">
      <c r="B33" s="346" t="s">
        <v>947</v>
      </c>
      <c r="C33" s="347">
        <f>IF(C6&gt;0,C8,0)</f>
        <v>0</v>
      </c>
      <c r="D33" s="551"/>
      <c r="E33" s="1002"/>
      <c r="F33" s="973"/>
    </row>
    <row r="34" spans="2:6">
      <c r="B34" s="346" t="s">
        <v>949</v>
      </c>
      <c r="C34" s="347">
        <f>C8</f>
        <v>1</v>
      </c>
      <c r="D34" s="551"/>
      <c r="E34" s="1002"/>
      <c r="F34" s="973"/>
    </row>
    <row r="35" spans="2:6">
      <c r="B35" s="346" t="s">
        <v>948</v>
      </c>
      <c r="C35" s="347">
        <f>IF(C7&gt;0,C8,0)</f>
        <v>1</v>
      </c>
      <c r="D35" s="551"/>
      <c r="E35" s="1002"/>
      <c r="F35" s="973"/>
    </row>
    <row r="36" spans="2:6" ht="12.75">
      <c r="B36" s="988" t="s">
        <v>145</v>
      </c>
      <c r="C36" s="347">
        <f>C11</f>
        <v>0</v>
      </c>
      <c r="D36" s="551"/>
      <c r="E36" s="1002"/>
    </row>
    <row r="37" spans="2:6">
      <c r="B37" s="341" t="s">
        <v>997</v>
      </c>
      <c r="C37" s="342">
        <f>C8*C4</f>
        <v>5</v>
      </c>
      <c r="D37" s="551"/>
      <c r="E37" s="1002">
        <f t="shared" si="0"/>
        <v>0</v>
      </c>
    </row>
    <row r="38" spans="2:6">
      <c r="B38" s="341" t="s">
        <v>998</v>
      </c>
      <c r="C38" s="342">
        <f>C8*C4</f>
        <v>5</v>
      </c>
      <c r="D38" s="551"/>
      <c r="E38" s="1002">
        <f t="shared" si="0"/>
        <v>0</v>
      </c>
    </row>
    <row r="39" spans="2:6">
      <c r="B39" s="341" t="s">
        <v>989</v>
      </c>
      <c r="C39" s="342">
        <f>IF(C6&gt;0,C4*C8,0)</f>
        <v>0</v>
      </c>
      <c r="D39" s="551"/>
      <c r="E39" s="1002">
        <f t="shared" si="0"/>
        <v>0</v>
      </c>
    </row>
    <row r="40" spans="2:6">
      <c r="B40" s="346" t="s">
        <v>990</v>
      </c>
      <c r="C40" s="347">
        <f>IF(C7&gt;0,C4*C8,0)</f>
        <v>5</v>
      </c>
      <c r="D40" s="551"/>
      <c r="E40" s="1002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1002">
        <f t="shared" si="0"/>
        <v>0</v>
      </c>
    </row>
    <row r="42" spans="2:6">
      <c r="B42" s="346" t="s">
        <v>789</v>
      </c>
      <c r="C42" s="347">
        <f>C8*4</f>
        <v>4</v>
      </c>
      <c r="D42" s="551"/>
      <c r="E42" s="1002">
        <f t="shared" ref="E42" si="1">D42*C42</f>
        <v>0</v>
      </c>
    </row>
    <row r="43" spans="2:6">
      <c r="B43" s="346" t="s">
        <v>981</v>
      </c>
      <c r="C43" s="347">
        <f>C8*4</f>
        <v>4</v>
      </c>
      <c r="D43" s="551"/>
      <c r="E43" s="1002">
        <f t="shared" si="0"/>
        <v>0</v>
      </c>
    </row>
    <row r="44" spans="2:6">
      <c r="B44" s="346" t="s">
        <v>401</v>
      </c>
      <c r="C44" s="347">
        <f>C8*C4</f>
        <v>5</v>
      </c>
      <c r="D44" s="551"/>
      <c r="E44" s="1002">
        <f t="shared" si="0"/>
        <v>0</v>
      </c>
    </row>
    <row r="45" spans="2:6">
      <c r="B45" s="346" t="s">
        <v>402</v>
      </c>
      <c r="C45" s="347">
        <f>C13*C4*C8</f>
        <v>0</v>
      </c>
      <c r="D45" s="551"/>
      <c r="E45" s="1002">
        <f t="shared" si="0"/>
        <v>0</v>
      </c>
    </row>
    <row r="46" spans="2:6" ht="12" thickBot="1">
      <c r="B46" s="977" t="s">
        <v>945</v>
      </c>
      <c r="C46" s="402">
        <f>IF(C6&gt;0,C8,0)</f>
        <v>0</v>
      </c>
      <c r="D46" s="590"/>
      <c r="E46" s="1003">
        <f t="shared" si="0"/>
        <v>0</v>
      </c>
    </row>
    <row r="47" spans="2:6" ht="13.5" thickBot="1">
      <c r="B47" s="316"/>
      <c r="C47" s="316"/>
      <c r="D47" s="384" t="s">
        <v>9</v>
      </c>
      <c r="E47" s="979">
        <f>SUMIF(E16:E46,"&gt;0",E16:E46)</f>
        <v>0</v>
      </c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IF(C10=1,C8,0)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IF(C10=6,C8,0)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IF(C10=5,C8,0)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IF(C10=2,C8,0)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IF(C10=3,C8,0)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IF(C10=4,C8,0)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10</v>
      </c>
      <c r="C4" s="961">
        <v>2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2</v>
      </c>
      <c r="D5" s="1313"/>
      <c r="E5" s="1313"/>
      <c r="F5" s="1314"/>
    </row>
    <row r="6" spans="2:6">
      <c r="B6" s="960" t="s">
        <v>940</v>
      </c>
      <c r="C6" s="964">
        <v>1</v>
      </c>
      <c r="D6" s="1315" t="s">
        <v>597</v>
      </c>
      <c r="E6" s="1315"/>
      <c r="F6" s="1316"/>
    </row>
    <row r="7" spans="2:6" ht="12" thickBot="1">
      <c r="B7" s="962" t="s">
        <v>414</v>
      </c>
      <c r="C7" s="965">
        <v>0</v>
      </c>
      <c r="D7" s="1317"/>
      <c r="E7" s="1317"/>
      <c r="F7" s="1318"/>
    </row>
    <row r="8" spans="2:6" ht="12" thickBot="1">
      <c r="B8" s="998" t="s">
        <v>952</v>
      </c>
      <c r="C8" s="1359">
        <v>0</v>
      </c>
      <c r="D8" s="1360" t="s">
        <v>953</v>
      </c>
      <c r="E8" s="1361" t="s">
        <v>954</v>
      </c>
      <c r="F8" s="999"/>
    </row>
    <row r="9" spans="2:6" ht="24" customHeight="1" thickBot="1">
      <c r="B9" s="1353" t="s">
        <v>589</v>
      </c>
      <c r="C9" s="1354">
        <v>4</v>
      </c>
      <c r="D9" s="1355" t="s">
        <v>951</v>
      </c>
      <c r="E9" s="1356"/>
      <c r="F9" s="1357"/>
    </row>
    <row r="10" spans="2:6" ht="12" thickBot="1">
      <c r="B10" s="1339" t="s">
        <v>277</v>
      </c>
      <c r="C10" s="901">
        <v>0</v>
      </c>
      <c r="D10" s="1145" t="s">
        <v>30</v>
      </c>
      <c r="E10" s="1157"/>
      <c r="F10" s="1146"/>
    </row>
    <row r="11" spans="2:6" ht="11.25" customHeight="1">
      <c r="B11" s="1010" t="s">
        <v>362</v>
      </c>
      <c r="C11" s="1011">
        <v>0</v>
      </c>
      <c r="D11" s="511" t="s">
        <v>287</v>
      </c>
      <c r="E11" s="369" t="s">
        <v>255</v>
      </c>
      <c r="F11" s="1358" t="s">
        <v>597</v>
      </c>
    </row>
    <row r="12" spans="2:6" ht="12" thickBot="1">
      <c r="B12" s="1012" t="s">
        <v>967</v>
      </c>
      <c r="C12" s="1013">
        <v>0</v>
      </c>
      <c r="D12" s="521" t="s">
        <v>287</v>
      </c>
      <c r="E12" s="371" t="s">
        <v>255</v>
      </c>
      <c r="F12" s="1322"/>
    </row>
    <row r="13" spans="2:6" ht="12" thickBot="1">
      <c r="B13" s="1253"/>
      <c r="C13" s="1253"/>
      <c r="D13" s="1253"/>
      <c r="E13" s="1253"/>
      <c r="F13" s="945"/>
    </row>
    <row r="14" spans="2:6" ht="12.75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 ht="12.75">
      <c r="B15" s="341" t="s">
        <v>117</v>
      </c>
      <c r="C15" s="478">
        <f>C11*4*(C6+C7)</f>
        <v>0</v>
      </c>
      <c r="D15" s="616"/>
      <c r="E15" s="1002">
        <f t="shared" ref="E15" si="0">D15*C15</f>
        <v>0</v>
      </c>
      <c r="F15" s="971"/>
    </row>
    <row r="16" spans="2:6">
      <c r="B16" s="341" t="s">
        <v>968</v>
      </c>
      <c r="C16" s="1015">
        <f>C12*(C6+C7)</f>
        <v>0</v>
      </c>
      <c r="D16" s="551"/>
      <c r="E16" s="1002">
        <f t="shared" ref="E16:E41" si="1">D16*C16</f>
        <v>0</v>
      </c>
      <c r="F16" s="973"/>
    </row>
    <row r="17" spans="2:6">
      <c r="B17" s="346" t="s">
        <v>991</v>
      </c>
      <c r="C17" s="101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f t="shared" si="1"/>
        <v>0</v>
      </c>
      <c r="F17" s="973"/>
    </row>
    <row r="18" spans="2:6">
      <c r="B18" s="346" t="s">
        <v>955</v>
      </c>
      <c r="C18" s="1016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1002">
        <f t="shared" si="1"/>
        <v>0</v>
      </c>
      <c r="F18" s="973"/>
    </row>
    <row r="19" spans="2:6">
      <c r="B19" s="346" t="s">
        <v>992</v>
      </c>
      <c r="C19" s="1016">
        <f>IF(C4&gt;0,(C6+C7),0)</f>
        <v>1</v>
      </c>
      <c r="D19" s="551"/>
      <c r="E19" s="1002">
        <f t="shared" si="1"/>
        <v>0</v>
      </c>
      <c r="F19" s="973"/>
    </row>
    <row r="20" spans="2:6">
      <c r="B20" s="346" t="s">
        <v>987</v>
      </c>
      <c r="C20" s="1016">
        <f>IF(C4&gt;0,(C6+C7),0)</f>
        <v>1</v>
      </c>
      <c r="D20" s="551"/>
      <c r="E20" s="1002">
        <f t="shared" si="1"/>
        <v>0</v>
      </c>
      <c r="F20" s="973"/>
    </row>
    <row r="21" spans="2:6">
      <c r="B21" s="341" t="s">
        <v>996</v>
      </c>
      <c r="C21" s="1017">
        <f>(C6+C7)</f>
        <v>1</v>
      </c>
      <c r="D21" s="551"/>
      <c r="E21" s="1002">
        <f t="shared" si="1"/>
        <v>0</v>
      </c>
      <c r="F21" s="973"/>
    </row>
    <row r="22" spans="2:6">
      <c r="B22" s="346" t="s">
        <v>119</v>
      </c>
      <c r="C22" s="1015">
        <f>IF(C7&gt;0,C4*C7+(#REF!*(C6+C7)*C4),0)</f>
        <v>0</v>
      </c>
      <c r="D22" s="551"/>
      <c r="E22" s="1002">
        <f t="shared" si="1"/>
        <v>0</v>
      </c>
      <c r="F22" s="973"/>
    </row>
    <row r="23" spans="2:6">
      <c r="B23" s="341" t="s">
        <v>969</v>
      </c>
      <c r="C23" s="1015">
        <f>C11*2*(C6+C7)*C4</f>
        <v>0</v>
      </c>
      <c r="D23" s="551"/>
      <c r="E23" s="1002">
        <f t="shared" si="1"/>
        <v>0</v>
      </c>
      <c r="F23" s="973"/>
    </row>
    <row r="24" spans="2:6">
      <c r="B24" s="346" t="s">
        <v>941</v>
      </c>
      <c r="C24" s="1015">
        <f>C4*(C12*(C6+C7))</f>
        <v>0</v>
      </c>
      <c r="D24" s="551"/>
      <c r="E24" s="1002">
        <f t="shared" si="1"/>
        <v>0</v>
      </c>
      <c r="F24" s="973"/>
    </row>
    <row r="25" spans="2:6">
      <c r="B25" s="341" t="s">
        <v>942</v>
      </c>
      <c r="C25" s="1015">
        <f>C4*C6</f>
        <v>2</v>
      </c>
      <c r="D25" s="551"/>
      <c r="E25" s="1002">
        <f t="shared" si="1"/>
        <v>0</v>
      </c>
      <c r="F25" s="973"/>
    </row>
    <row r="26" spans="2:6">
      <c r="B26" s="341" t="s">
        <v>943</v>
      </c>
      <c r="C26" s="1016">
        <f>C4*C6</f>
        <v>2</v>
      </c>
      <c r="D26" s="551"/>
      <c r="E26" s="1002">
        <f t="shared" si="1"/>
        <v>0</v>
      </c>
      <c r="F26" s="973"/>
    </row>
    <row r="27" spans="2:6">
      <c r="B27" s="341" t="s">
        <v>944</v>
      </c>
      <c r="C27" s="1015">
        <f>C4*C7</f>
        <v>0</v>
      </c>
      <c r="D27" s="551"/>
      <c r="E27" s="1002">
        <f t="shared" si="1"/>
        <v>0</v>
      </c>
      <c r="F27" s="973"/>
    </row>
    <row r="28" spans="2:6">
      <c r="B28" s="346" t="s">
        <v>946</v>
      </c>
      <c r="C28" s="1016">
        <f>IF(C7&gt;0,C7,0)</f>
        <v>0</v>
      </c>
      <c r="D28" s="551"/>
      <c r="E28" s="1002">
        <f t="shared" si="1"/>
        <v>0</v>
      </c>
      <c r="F28" s="973"/>
    </row>
    <row r="29" spans="2:6">
      <c r="B29" s="346" t="s">
        <v>947</v>
      </c>
      <c r="C29" s="1016">
        <f>IF(C6&gt;0,C6,0)</f>
        <v>1</v>
      </c>
      <c r="D29" s="551"/>
      <c r="E29" s="1002">
        <f t="shared" si="1"/>
        <v>0</v>
      </c>
      <c r="F29" s="973"/>
    </row>
    <row r="30" spans="2:6">
      <c r="B30" s="346" t="s">
        <v>949</v>
      </c>
      <c r="C30" s="1016">
        <f>C6+C7</f>
        <v>1</v>
      </c>
      <c r="D30" s="551"/>
      <c r="E30" s="1002">
        <f t="shared" si="1"/>
        <v>0</v>
      </c>
      <c r="F30" s="973"/>
    </row>
    <row r="31" spans="2:6">
      <c r="B31" s="346" t="s">
        <v>948</v>
      </c>
      <c r="C31" s="1016">
        <f>IF(C7&gt;0,C7,0)</f>
        <v>0</v>
      </c>
      <c r="D31" s="551"/>
      <c r="E31" s="1002">
        <f t="shared" si="1"/>
        <v>0</v>
      </c>
      <c r="F31" s="973"/>
    </row>
    <row r="32" spans="2:6" ht="12.75">
      <c r="B32" s="988" t="s">
        <v>145</v>
      </c>
      <c r="C32" s="1016">
        <f>C10</f>
        <v>0</v>
      </c>
      <c r="D32" s="551"/>
      <c r="E32" s="1002">
        <f t="shared" si="1"/>
        <v>0</v>
      </c>
      <c r="F32" s="973"/>
    </row>
    <row r="33" spans="2:6">
      <c r="B33" s="341" t="s">
        <v>997</v>
      </c>
      <c r="C33" s="1015">
        <f>(C6+C7)*C4</f>
        <v>2</v>
      </c>
      <c r="D33" s="551"/>
      <c r="E33" s="1002">
        <f t="shared" si="1"/>
        <v>0</v>
      </c>
      <c r="F33" s="973"/>
    </row>
    <row r="34" spans="2:6">
      <c r="B34" s="341" t="s">
        <v>998</v>
      </c>
      <c r="C34" s="1015">
        <f>(C6+C7)*C4</f>
        <v>2</v>
      </c>
      <c r="D34" s="551"/>
      <c r="E34" s="1002">
        <f t="shared" si="1"/>
        <v>0</v>
      </c>
      <c r="F34" s="973"/>
    </row>
    <row r="35" spans="2:6">
      <c r="B35" s="341" t="s">
        <v>989</v>
      </c>
      <c r="C35" s="1015">
        <f>C6</f>
        <v>1</v>
      </c>
      <c r="D35" s="551"/>
      <c r="E35" s="1002">
        <f t="shared" si="1"/>
        <v>0</v>
      </c>
      <c r="F35" s="973"/>
    </row>
    <row r="36" spans="2:6">
      <c r="B36" s="346" t="s">
        <v>990</v>
      </c>
      <c r="C36" s="1016">
        <f>C7</f>
        <v>0</v>
      </c>
      <c r="D36" s="551"/>
      <c r="E36" s="1002">
        <f t="shared" si="1"/>
        <v>0</v>
      </c>
      <c r="F36" s="973"/>
    </row>
    <row r="37" spans="2:6">
      <c r="B37" s="346" t="s">
        <v>789</v>
      </c>
      <c r="C37" s="1016">
        <f>(C7+C6)*4</f>
        <v>4</v>
      </c>
      <c r="D37" s="551"/>
      <c r="E37" s="1002">
        <f t="shared" ref="E37" si="2">D37*C37</f>
        <v>0</v>
      </c>
      <c r="F37" s="973"/>
    </row>
    <row r="38" spans="2:6">
      <c r="B38" s="346" t="s">
        <v>981</v>
      </c>
      <c r="C38" s="1016">
        <f>(C6+C7)*4</f>
        <v>4</v>
      </c>
      <c r="D38" s="551"/>
      <c r="E38" s="1002">
        <f t="shared" si="1"/>
        <v>0</v>
      </c>
      <c r="F38" s="973"/>
    </row>
    <row r="39" spans="2:6">
      <c r="B39" s="346" t="s">
        <v>365</v>
      </c>
      <c r="C39" s="1016">
        <f>(C6+C7)*C4*C11</f>
        <v>0</v>
      </c>
      <c r="D39" s="551"/>
      <c r="E39" s="1002">
        <f t="shared" si="1"/>
        <v>0</v>
      </c>
      <c r="F39" s="973"/>
    </row>
    <row r="40" spans="2:6">
      <c r="B40" s="346" t="s">
        <v>970</v>
      </c>
      <c r="C40" s="1016">
        <f>(C6+C7)*C4*C12</f>
        <v>0</v>
      </c>
      <c r="D40" s="551"/>
      <c r="E40" s="1002">
        <f t="shared" si="1"/>
        <v>0</v>
      </c>
      <c r="F40" s="973"/>
    </row>
    <row r="41" spans="2:6" ht="12" thickBot="1">
      <c r="B41" s="977" t="s">
        <v>945</v>
      </c>
      <c r="C41" s="1018">
        <f>IF(C4&gt;0,C6,0)</f>
        <v>1</v>
      </c>
      <c r="D41" s="590"/>
      <c r="E41" s="1003">
        <f t="shared" si="1"/>
        <v>0</v>
      </c>
      <c r="F41" s="973"/>
    </row>
    <row r="42" spans="2:6" ht="13.5" thickBot="1">
      <c r="B42" s="316"/>
      <c r="C42" s="316"/>
      <c r="D42" s="384" t="s">
        <v>9</v>
      </c>
      <c r="E42" s="979">
        <f>SUMIF(E16:E41,"&gt;0",E16:E41)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IF(C9=1,C6+C7,0)</f>
        <v>0</v>
      </c>
      <c r="D46" s="980"/>
      <c r="E46" s="574">
        <f t="shared" ref="E46:E51" si="3">C46*D46</f>
        <v>0</v>
      </c>
    </row>
    <row r="47" spans="2:6" ht="12.75">
      <c r="B47" s="418" t="s">
        <v>486</v>
      </c>
      <c r="C47" s="996">
        <f>IF(C9=6,C6+C7,0)</f>
        <v>0</v>
      </c>
      <c r="D47" s="611"/>
      <c r="E47" s="323">
        <f t="shared" si="3"/>
        <v>0</v>
      </c>
    </row>
    <row r="48" spans="2:6" ht="12.75">
      <c r="B48" s="418" t="s">
        <v>591</v>
      </c>
      <c r="C48" s="996">
        <f>IF(C9=5,C6+C7,0)</f>
        <v>0</v>
      </c>
      <c r="D48" s="611"/>
      <c r="E48" s="323">
        <f t="shared" si="3"/>
        <v>0</v>
      </c>
    </row>
    <row r="49" spans="2:5" ht="12.75">
      <c r="B49" s="418" t="s">
        <v>487</v>
      </c>
      <c r="C49" s="996">
        <f>IF(C9=2,C6+C7,0)</f>
        <v>0</v>
      </c>
      <c r="D49" s="611"/>
      <c r="E49" s="323">
        <f t="shared" si="3"/>
        <v>0</v>
      </c>
    </row>
    <row r="50" spans="2:5" ht="12.75">
      <c r="B50" s="418" t="s">
        <v>488</v>
      </c>
      <c r="C50" s="996">
        <f>IF(C9=3,C6+C7,0)</f>
        <v>0</v>
      </c>
      <c r="D50" s="611"/>
      <c r="E50" s="323">
        <f t="shared" si="3"/>
        <v>0</v>
      </c>
    </row>
    <row r="51" spans="2:5" ht="13.5" thickBot="1">
      <c r="B51" s="981" t="s">
        <v>494</v>
      </c>
      <c r="C51" s="997">
        <f>IF(C9=4,C6+C7,0)</f>
        <v>1</v>
      </c>
      <c r="D51" s="982"/>
      <c r="E51" s="333">
        <f t="shared" si="3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958</v>
      </c>
      <c r="C4" s="961">
        <v>4</v>
      </c>
      <c r="D4" s="1255" t="s">
        <v>595</v>
      </c>
      <c r="E4" s="1256"/>
      <c r="F4" s="1257"/>
    </row>
    <row r="5" spans="2:6" ht="12" thickBot="1">
      <c r="B5" s="962" t="s">
        <v>558</v>
      </c>
      <c r="C5" s="963">
        <v>2</v>
      </c>
      <c r="D5" s="1323"/>
      <c r="E5" s="1324"/>
      <c r="F5" s="1325"/>
    </row>
    <row r="6" spans="2:6">
      <c r="B6" s="960" t="s">
        <v>959</v>
      </c>
      <c r="C6" s="961">
        <v>1</v>
      </c>
      <c r="D6" s="1323"/>
      <c r="E6" s="1324"/>
      <c r="F6" s="1325"/>
    </row>
    <row r="7" spans="2:6" ht="12" thickBot="1">
      <c r="B7" s="962" t="s">
        <v>559</v>
      </c>
      <c r="C7" s="963">
        <v>2</v>
      </c>
      <c r="D7" s="1258"/>
      <c r="E7" s="1259"/>
      <c r="F7" s="1260"/>
    </row>
    <row r="8" spans="2:6">
      <c r="B8" s="960" t="s">
        <v>940</v>
      </c>
      <c r="C8" s="964">
        <v>1</v>
      </c>
      <c r="D8" s="1315" t="s">
        <v>597</v>
      </c>
      <c r="E8" s="1315"/>
      <c r="F8" s="1316"/>
    </row>
    <row r="9" spans="2:6" ht="12" thickBot="1">
      <c r="B9" s="962" t="s">
        <v>414</v>
      </c>
      <c r="C9" s="965">
        <v>0</v>
      </c>
      <c r="D9" s="1317"/>
      <c r="E9" s="1317"/>
      <c r="F9" s="1318"/>
    </row>
    <row r="10" spans="2:6" ht="12" thickBot="1">
      <c r="B10" s="998" t="s">
        <v>952</v>
      </c>
      <c r="C10" s="1359">
        <v>1</v>
      </c>
      <c r="D10" s="1360" t="s">
        <v>953</v>
      </c>
      <c r="E10" s="1361" t="s">
        <v>954</v>
      </c>
      <c r="F10" s="999"/>
    </row>
    <row r="11" spans="2:6" ht="22.5" customHeight="1" thickBot="1">
      <c r="B11" s="1353" t="s">
        <v>589</v>
      </c>
      <c r="C11" s="1354">
        <v>4</v>
      </c>
      <c r="D11" s="1355" t="s">
        <v>951</v>
      </c>
      <c r="E11" s="1356"/>
      <c r="F11" s="1357"/>
    </row>
    <row r="12" spans="2:6" ht="12" thickBot="1">
      <c r="B12" s="1362" t="s">
        <v>277</v>
      </c>
      <c r="C12" s="900">
        <v>1</v>
      </c>
      <c r="D12" s="1178" t="s">
        <v>30</v>
      </c>
      <c r="E12" s="1175"/>
      <c r="F12" s="1179"/>
    </row>
    <row r="13" spans="2:6" ht="11.25" customHeight="1">
      <c r="B13" s="1008" t="s">
        <v>362</v>
      </c>
      <c r="C13" s="1009">
        <v>0</v>
      </c>
      <c r="D13" s="510" t="s">
        <v>287</v>
      </c>
      <c r="E13" s="364" t="s">
        <v>255</v>
      </c>
      <c r="F13" s="1321" t="s">
        <v>597</v>
      </c>
    </row>
    <row r="14" spans="2:6" ht="12" thickBot="1">
      <c r="B14" s="1012" t="s">
        <v>967</v>
      </c>
      <c r="C14" s="1013">
        <v>0</v>
      </c>
      <c r="D14" s="521" t="s">
        <v>287</v>
      </c>
      <c r="E14" s="371" t="s">
        <v>255</v>
      </c>
      <c r="F14" s="1322"/>
    </row>
    <row r="15" spans="2:6" ht="12" thickBot="1">
      <c r="B15" s="1331"/>
      <c r="C15" s="1331"/>
      <c r="D15" s="1331"/>
      <c r="E15" s="1331"/>
      <c r="F15" s="945"/>
    </row>
    <row r="16" spans="2:6" ht="12.75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341" t="s">
        <v>117</v>
      </c>
      <c r="C17" s="478">
        <f>(C13)*4*(C8+C9)</f>
        <v>0</v>
      </c>
      <c r="D17" s="616"/>
      <c r="E17" s="1002">
        <f t="shared" ref="E17:E45" si="0">D17*C17</f>
        <v>0</v>
      </c>
      <c r="F17" s="973"/>
    </row>
    <row r="18" spans="2:6">
      <c r="B18" s="341" t="s">
        <v>968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IF(C9&gt;0,(C4+C6)*C9+#REF!*(C4+C6)*(C8+C9),0)</f>
        <v>0</v>
      </c>
      <c r="D26" s="551"/>
      <c r="E26" s="1002">
        <f t="shared" si="0"/>
        <v>0</v>
      </c>
      <c r="F26" s="973"/>
    </row>
    <row r="27" spans="2:6">
      <c r="B27" s="341" t="s">
        <v>969</v>
      </c>
      <c r="C27" s="342">
        <f>(C4+C6)*(C8+C9)*C13*2</f>
        <v>0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((C4+C6)*(C8+C9)+(C4+C6)*(C8+C9))*C14</f>
        <v>0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(C4+C6)*C8</f>
        <v>5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IF(C9&gt;0,C9,0)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IF(C8&gt;0,C8,0)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IF(C9&gt;0,C9,0)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C12</f>
        <v>1</v>
      </c>
      <c r="D34" s="551"/>
      <c r="E34" s="1002">
        <f t="shared" si="0"/>
        <v>0</v>
      </c>
      <c r="F34" s="973"/>
    </row>
    <row r="35" spans="2:6">
      <c r="B35" s="341" t="s">
        <v>943</v>
      </c>
      <c r="C35" s="347">
        <f>(C4+C6)*C8</f>
        <v>5</v>
      </c>
      <c r="D35" s="551"/>
      <c r="E35" s="1002">
        <f t="shared" si="0"/>
        <v>0</v>
      </c>
      <c r="F35" s="973"/>
    </row>
    <row r="36" spans="2:6">
      <c r="B36" s="341" t="s">
        <v>944</v>
      </c>
      <c r="C36" s="342">
        <f>(C4+C6)*C9</f>
        <v>0</v>
      </c>
      <c r="D36" s="551"/>
      <c r="E36" s="1002">
        <f t="shared" si="0"/>
        <v>0</v>
      </c>
      <c r="F36" s="973"/>
    </row>
    <row r="37" spans="2:6">
      <c r="B37" s="341" t="s">
        <v>997</v>
      </c>
      <c r="C37" s="342">
        <f>(C8+C9)*C4</f>
        <v>4</v>
      </c>
      <c r="D37" s="551"/>
      <c r="E37" s="1002">
        <f t="shared" si="0"/>
        <v>0</v>
      </c>
      <c r="F37" s="973"/>
    </row>
    <row r="38" spans="2:6">
      <c r="B38" s="341" t="s">
        <v>998</v>
      </c>
      <c r="C38" s="342">
        <f>(C8+C9)*C4</f>
        <v>4</v>
      </c>
      <c r="D38" s="551"/>
      <c r="E38" s="1002">
        <f t="shared" si="0"/>
        <v>0</v>
      </c>
      <c r="F38" s="973"/>
    </row>
    <row r="39" spans="2:6">
      <c r="B39" s="341" t="s">
        <v>1000</v>
      </c>
      <c r="C39" s="342">
        <f>C8*2</f>
        <v>2</v>
      </c>
      <c r="D39" s="551"/>
      <c r="E39" s="1002">
        <f t="shared" si="0"/>
        <v>0</v>
      </c>
      <c r="F39" s="973"/>
    </row>
    <row r="40" spans="2:6">
      <c r="B40" s="346" t="s">
        <v>893</v>
      </c>
      <c r="C40" s="347">
        <f>(C8+C9)*2</f>
        <v>2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(C9+C8)*4</f>
        <v>4</v>
      </c>
      <c r="D41" s="551"/>
      <c r="E41" s="1002">
        <f t="shared" ref="E41" si="1">D41*C41</f>
        <v>0</v>
      </c>
      <c r="F41" s="973"/>
    </row>
    <row r="42" spans="2:6">
      <c r="B42" s="346" t="s">
        <v>981</v>
      </c>
      <c r="C42" s="347">
        <f>(C8+C9)*4</f>
        <v>4</v>
      </c>
      <c r="D42" s="551"/>
      <c r="E42" s="1002">
        <f t="shared" si="0"/>
        <v>0</v>
      </c>
      <c r="F42" s="973"/>
    </row>
    <row r="43" spans="2:6">
      <c r="B43" s="346" t="s">
        <v>365</v>
      </c>
      <c r="C43" s="347">
        <f>(C4+C6)*(C8+C9)*C13</f>
        <v>0</v>
      </c>
      <c r="D43" s="551"/>
      <c r="E43" s="1002">
        <f t="shared" si="0"/>
        <v>0</v>
      </c>
      <c r="F43" s="973"/>
    </row>
    <row r="44" spans="2:6">
      <c r="B44" s="346" t="s">
        <v>467</v>
      </c>
      <c r="C44" s="347">
        <f>(C4+C6)*(C8+C9)*C14</f>
        <v>0</v>
      </c>
      <c r="D44" s="551"/>
      <c r="E44" s="1002">
        <f t="shared" si="0"/>
        <v>0</v>
      </c>
      <c r="F44" s="973"/>
    </row>
    <row r="45" spans="2:6" ht="12" thickBot="1">
      <c r="B45" s="977" t="s">
        <v>945</v>
      </c>
      <c r="C45" s="402">
        <f>C8*2</f>
        <v>2</v>
      </c>
      <c r="D45" s="590"/>
      <c r="E45" s="1002">
        <f t="shared" si="0"/>
        <v>0</v>
      </c>
      <c r="F45" s="973"/>
    </row>
    <row r="46" spans="2:6" ht="13.5" thickBot="1">
      <c r="B46" s="316"/>
      <c r="C46" s="316"/>
      <c r="D46" s="384" t="s">
        <v>9</v>
      </c>
      <c r="E46" s="979">
        <f>SUMIF(E17:E45,"&gt;0",E17:E45)</f>
        <v>0</v>
      </c>
      <c r="F46" s="973"/>
    </row>
    <row r="47" spans="2:6">
      <c r="F47" s="973"/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IF(C11=1,C8+C9,0)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IF(C11=6,C8+C9,0)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IF(C11=5,C8+C9,0)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IF(C11=2,C8+C9,0)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IF(C11=3,C8+C9,0)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IF(C11=4,C8+C9,0)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158"/>
      <c r="C3" s="1159"/>
      <c r="D3" s="1159"/>
      <c r="E3" s="1159"/>
      <c r="F3" s="944"/>
    </row>
    <row r="4" spans="2:6">
      <c r="B4" s="960" t="s">
        <v>961</v>
      </c>
      <c r="C4" s="961">
        <v>4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2</v>
      </c>
      <c r="D5" s="1313"/>
      <c r="E5" s="1313"/>
      <c r="F5" s="1314"/>
    </row>
    <row r="6" spans="2:6" ht="12" thickBot="1">
      <c r="B6" s="1005" t="s">
        <v>962</v>
      </c>
      <c r="C6" s="964">
        <v>3</v>
      </c>
      <c r="D6" s="1315" t="s">
        <v>963</v>
      </c>
      <c r="E6" s="1315"/>
      <c r="F6" s="1316"/>
    </row>
    <row r="7" spans="2:6" ht="12" thickBot="1">
      <c r="B7" s="1005" t="s">
        <v>510</v>
      </c>
      <c r="C7" s="965">
        <v>0</v>
      </c>
      <c r="D7" s="1317"/>
      <c r="E7" s="1317"/>
      <c r="F7" s="1318"/>
    </row>
    <row r="8" spans="2:6" ht="12" thickBot="1">
      <c r="B8" s="1006" t="s">
        <v>964</v>
      </c>
      <c r="C8" s="1007">
        <v>1</v>
      </c>
      <c r="D8" s="1326" t="s">
        <v>965</v>
      </c>
      <c r="E8" s="1327"/>
      <c r="F8" s="1328"/>
    </row>
    <row r="9" spans="2:6" ht="12" thickBot="1">
      <c r="B9" s="998" t="s">
        <v>952</v>
      </c>
      <c r="C9" s="1359">
        <v>1</v>
      </c>
      <c r="D9" s="1360" t="s">
        <v>953</v>
      </c>
      <c r="E9" s="1361" t="s">
        <v>954</v>
      </c>
      <c r="F9" s="999"/>
    </row>
    <row r="10" spans="2:6" ht="24.75" customHeight="1" thickBot="1">
      <c r="B10" s="1353" t="s">
        <v>589</v>
      </c>
      <c r="C10" s="1354">
        <v>2</v>
      </c>
      <c r="D10" s="1355" t="s">
        <v>951</v>
      </c>
      <c r="E10" s="1356"/>
      <c r="F10" s="1357"/>
    </row>
    <row r="11" spans="2:6" ht="12" thickBot="1">
      <c r="B11" s="1339" t="s">
        <v>277</v>
      </c>
      <c r="C11" s="901">
        <v>1</v>
      </c>
      <c r="D11" s="1145" t="s">
        <v>30</v>
      </c>
      <c r="E11" s="1157"/>
      <c r="F11" s="114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58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22"/>
    </row>
    <row r="14" spans="2:6" ht="12" thickBot="1">
      <c r="B14" s="1253"/>
      <c r="C14" s="1253"/>
      <c r="D14" s="1253"/>
      <c r="E14" s="1253"/>
      <c r="F14" s="945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8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1002">
        <f t="shared" si="0"/>
        <v>0</v>
      </c>
      <c r="F19" s="973"/>
    </row>
    <row r="20" spans="2:6">
      <c r="B20" s="346" t="s">
        <v>992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995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996</v>
      </c>
      <c r="C26" s="976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997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998</v>
      </c>
      <c r="C39" s="974">
        <f>C8*C4</f>
        <v>4</v>
      </c>
      <c r="D39" s="551"/>
      <c r="E39" s="1002">
        <f t="shared" si="0"/>
        <v>0</v>
      </c>
      <c r="F39" s="973"/>
    </row>
    <row r="40" spans="2:6">
      <c r="B40" s="341" t="s">
        <v>989</v>
      </c>
      <c r="C40" s="974">
        <f>IF(C6&gt;0,C4*C8,0)</f>
        <v>4</v>
      </c>
      <c r="D40" s="551"/>
      <c r="E40" s="1002">
        <f t="shared" si="0"/>
        <v>0</v>
      </c>
      <c r="F40" s="973"/>
    </row>
    <row r="41" spans="2:6">
      <c r="B41" s="346" t="s">
        <v>990</v>
      </c>
      <c r="C41" s="975">
        <f>IF(C7&gt;0,C4*C8,0)</f>
        <v>0</v>
      </c>
      <c r="D41" s="551"/>
      <c r="E41" s="1002">
        <f t="shared" si="0"/>
        <v>0</v>
      </c>
      <c r="F41" s="973"/>
    </row>
    <row r="42" spans="2:6">
      <c r="B42" s="346" t="s">
        <v>893</v>
      </c>
      <c r="C42" s="975">
        <f>(C6+C7-1)*2*C8</f>
        <v>4</v>
      </c>
      <c r="D42" s="551"/>
      <c r="E42" s="1002">
        <f t="shared" si="0"/>
        <v>0</v>
      </c>
      <c r="F42" s="973"/>
    </row>
    <row r="43" spans="2:6">
      <c r="B43" s="346" t="s">
        <v>789</v>
      </c>
      <c r="C43" s="975">
        <f>C8*4</f>
        <v>4</v>
      </c>
      <c r="D43" s="551"/>
      <c r="E43" s="1002">
        <f t="shared" ref="E43" si="1">D43*C43</f>
        <v>0</v>
      </c>
      <c r="F43" s="973"/>
    </row>
    <row r="44" spans="2:6">
      <c r="B44" s="346" t="s">
        <v>981</v>
      </c>
      <c r="C44" s="975">
        <f>C8*4</f>
        <v>4</v>
      </c>
      <c r="D44" s="551"/>
      <c r="E44" s="1002">
        <f t="shared" si="0"/>
        <v>0</v>
      </c>
      <c r="F44" s="973"/>
    </row>
    <row r="45" spans="2:6">
      <c r="B45" s="346" t="s">
        <v>957</v>
      </c>
      <c r="C45" s="975">
        <f>C10*C8</f>
        <v>2</v>
      </c>
      <c r="D45" s="551"/>
      <c r="E45" s="1002">
        <f t="shared" si="0"/>
        <v>0</v>
      </c>
      <c r="F45" s="973"/>
    </row>
    <row r="46" spans="2:6">
      <c r="B46" s="346" t="s">
        <v>365</v>
      </c>
      <c r="C46" s="975">
        <f>C4*C8*C12</f>
        <v>0</v>
      </c>
      <c r="D46" s="551"/>
      <c r="E46" s="1002">
        <f t="shared" si="0"/>
        <v>0</v>
      </c>
      <c r="F46" s="973"/>
    </row>
    <row r="47" spans="2:6">
      <c r="B47" s="346" t="s">
        <v>970</v>
      </c>
      <c r="C47" s="975">
        <f>C4*C8*C13</f>
        <v>0</v>
      </c>
      <c r="D47" s="551"/>
      <c r="E47" s="1002">
        <f t="shared" si="0"/>
        <v>0</v>
      </c>
    </row>
    <row r="48" spans="2:6" ht="12" thickBot="1">
      <c r="B48" s="977" t="s">
        <v>945</v>
      </c>
      <c r="C48" s="978">
        <f>IF(C6&gt;1,C8,0)</f>
        <v>1</v>
      </c>
      <c r="D48" s="590"/>
      <c r="E48" s="1002">
        <f t="shared" si="0"/>
        <v>0</v>
      </c>
    </row>
    <row r="49" spans="2:5" ht="13.5" thickBot="1">
      <c r="B49" s="316"/>
      <c r="C49" s="316"/>
      <c r="D49" s="384" t="s">
        <v>9</v>
      </c>
      <c r="E49" s="979">
        <f>SUMIF(E16:E48,"&gt;0",E16:E48)</f>
        <v>0</v>
      </c>
    </row>
    <row r="52" spans="2:5" ht="15.75" thickBot="1">
      <c r="B52" s="984" t="s">
        <v>950</v>
      </c>
    </row>
    <row r="53" spans="2:5" ht="12.75">
      <c r="B53" s="571" t="s">
        <v>489</v>
      </c>
      <c r="C53" s="995">
        <f>IF(C10=1,C8,0)</f>
        <v>0</v>
      </c>
      <c r="D53" s="980"/>
      <c r="E53" s="574">
        <f t="shared" ref="E53:E58" si="2">C53*D53</f>
        <v>0</v>
      </c>
    </row>
    <row r="54" spans="2:5" ht="12.75">
      <c r="B54" s="418" t="s">
        <v>486</v>
      </c>
      <c r="C54" s="996">
        <f>IF(C10=6,C8,0)</f>
        <v>0</v>
      </c>
      <c r="D54" s="611"/>
      <c r="E54" s="323">
        <f t="shared" si="2"/>
        <v>0</v>
      </c>
    </row>
    <row r="55" spans="2:5" ht="12.75">
      <c r="B55" s="418" t="s">
        <v>591</v>
      </c>
      <c r="C55" s="996">
        <f>IF(C10=5,C8,0)</f>
        <v>0</v>
      </c>
      <c r="D55" s="611"/>
      <c r="E55" s="323">
        <f t="shared" si="2"/>
        <v>0</v>
      </c>
    </row>
    <row r="56" spans="2:5" ht="12.75">
      <c r="B56" s="418" t="s">
        <v>487</v>
      </c>
      <c r="C56" s="996">
        <f>IF(C10=2,C8,0)</f>
        <v>1</v>
      </c>
      <c r="D56" s="611"/>
      <c r="E56" s="323">
        <f t="shared" si="2"/>
        <v>0</v>
      </c>
    </row>
    <row r="57" spans="2:5" ht="12.75">
      <c r="B57" s="418" t="s">
        <v>488</v>
      </c>
      <c r="C57" s="996">
        <f>IF(C10=3,C8,0)</f>
        <v>0</v>
      </c>
      <c r="D57" s="611"/>
      <c r="E57" s="323">
        <f t="shared" si="2"/>
        <v>0</v>
      </c>
    </row>
    <row r="58" spans="2:5" ht="13.5" thickBot="1">
      <c r="B58" s="981" t="s">
        <v>494</v>
      </c>
      <c r="C58" s="997">
        <f>IF(C10=4,C8,0)</f>
        <v>0</v>
      </c>
      <c r="D58" s="982"/>
      <c r="E58" s="333">
        <f t="shared" si="2"/>
        <v>0</v>
      </c>
    </row>
    <row r="59" spans="2:5" ht="13.5" thickBot="1">
      <c r="D59" s="983" t="s">
        <v>9</v>
      </c>
      <c r="E59" s="989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158"/>
      <c r="C3" s="1159"/>
      <c r="D3" s="1159"/>
      <c r="E3" s="1159"/>
      <c r="F3" s="944"/>
    </row>
    <row r="4" spans="2:6" ht="11.25" customHeight="1">
      <c r="B4" s="960" t="s">
        <v>10</v>
      </c>
      <c r="C4" s="961">
        <v>2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0</v>
      </c>
      <c r="D5" s="1313"/>
      <c r="E5" s="1313"/>
      <c r="F5" s="1314"/>
    </row>
    <row r="6" spans="2:6">
      <c r="B6" s="960" t="s">
        <v>940</v>
      </c>
      <c r="C6" s="964">
        <v>0</v>
      </c>
      <c r="D6" s="1315" t="s">
        <v>597</v>
      </c>
      <c r="E6" s="1315"/>
      <c r="F6" s="1316"/>
    </row>
    <row r="7" spans="2:6" ht="12" thickBot="1">
      <c r="B7" s="962" t="s">
        <v>414</v>
      </c>
      <c r="C7" s="965">
        <v>0</v>
      </c>
      <c r="D7" s="1317"/>
      <c r="E7" s="1317"/>
      <c r="F7" s="1318"/>
    </row>
    <row r="8" spans="2:6" ht="11.25" customHeight="1">
      <c r="B8" s="960" t="s">
        <v>971</v>
      </c>
      <c r="C8" s="964">
        <v>1</v>
      </c>
      <c r="D8" s="1315" t="s">
        <v>597</v>
      </c>
      <c r="E8" s="1315"/>
      <c r="F8" s="1316"/>
    </row>
    <row r="9" spans="2:6" ht="12" thickBot="1">
      <c r="B9" s="962" t="s">
        <v>972</v>
      </c>
      <c r="C9" s="965">
        <v>0</v>
      </c>
      <c r="D9" s="1317"/>
      <c r="E9" s="1317"/>
      <c r="F9" s="1318"/>
    </row>
    <row r="10" spans="2:6" ht="23.25" customHeight="1" thickBot="1">
      <c r="B10" s="1335" t="s">
        <v>589</v>
      </c>
      <c r="C10" s="1336">
        <v>2</v>
      </c>
      <c r="D10" s="1165" t="s">
        <v>951</v>
      </c>
      <c r="E10" s="1337"/>
      <c r="F10" s="1338"/>
    </row>
    <row r="11" spans="2:6" ht="12" thickBot="1">
      <c r="B11" s="1339" t="s">
        <v>277</v>
      </c>
      <c r="C11" s="901">
        <v>1</v>
      </c>
      <c r="D11" s="1145" t="s">
        <v>30</v>
      </c>
      <c r="E11" s="1157"/>
      <c r="F11" s="114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29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30"/>
    </row>
    <row r="14" spans="2:6" ht="12" thickBot="1">
      <c r="B14" s="1253"/>
      <c r="C14" s="1253"/>
      <c r="D14" s="1253"/>
      <c r="E14" s="1253"/>
      <c r="F14" s="945"/>
    </row>
    <row r="15" spans="2:6" ht="12.75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(C12)*(C6+C7+C8+C9)*2</f>
        <v>0</v>
      </c>
      <c r="D16" s="616"/>
      <c r="E16" s="1002">
        <f t="shared" ref="E16:E41" si="0">D16*C16</f>
        <v>0</v>
      </c>
      <c r="F16" s="973"/>
    </row>
    <row r="17" spans="2:6">
      <c r="B17" s="341" t="s">
        <v>968</v>
      </c>
      <c r="C17" s="974">
        <f>C13*(C6+C7+C8+C9)</f>
        <v>0</v>
      </c>
      <c r="D17" s="551"/>
      <c r="E17" s="1002">
        <f t="shared" si="0"/>
        <v>0</v>
      </c>
      <c r="F17" s="973"/>
    </row>
    <row r="18" spans="2:6">
      <c r="B18" s="346" t="s">
        <v>984</v>
      </c>
      <c r="C18" s="975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1002">
        <f t="shared" si="0"/>
        <v>0</v>
      </c>
      <c r="F18" s="973"/>
    </row>
    <row r="19" spans="2:6">
      <c r="B19" s="346" t="s">
        <v>985</v>
      </c>
      <c r="C19" s="975">
        <f>IF(C4&gt;0,(C8+C9),0)</f>
        <v>1</v>
      </c>
      <c r="D19" s="551"/>
      <c r="E19" s="1002">
        <f t="shared" si="0"/>
        <v>0</v>
      </c>
      <c r="F19" s="973"/>
    </row>
    <row r="20" spans="2:6">
      <c r="B20" s="346" t="s">
        <v>986</v>
      </c>
      <c r="C20" s="976">
        <f>C8+C9</f>
        <v>1</v>
      </c>
      <c r="D20" s="551"/>
      <c r="E20" s="1002">
        <f t="shared" si="0"/>
        <v>0</v>
      </c>
      <c r="F20" s="973"/>
    </row>
    <row r="21" spans="2:6">
      <c r="B21" s="346" t="s">
        <v>956</v>
      </c>
      <c r="C21" s="975">
        <f>IF(C4&gt;0,(C6+C7),0)</f>
        <v>0</v>
      </c>
      <c r="D21" s="551"/>
      <c r="E21" s="1002">
        <f t="shared" si="0"/>
        <v>0</v>
      </c>
      <c r="F21" s="973"/>
    </row>
    <row r="22" spans="2:6">
      <c r="B22" s="346" t="s">
        <v>987</v>
      </c>
      <c r="C22" s="976">
        <f>(C6+C7)</f>
        <v>0</v>
      </c>
      <c r="D22" s="551"/>
      <c r="E22" s="1002">
        <f t="shared" si="0"/>
        <v>0</v>
      </c>
      <c r="F22" s="973"/>
    </row>
    <row r="23" spans="2:6">
      <c r="B23" s="341" t="s">
        <v>988</v>
      </c>
      <c r="C23" s="976">
        <f>C6+C7</f>
        <v>0</v>
      </c>
      <c r="D23" s="551"/>
      <c r="E23" s="1002">
        <f t="shared" si="0"/>
        <v>0</v>
      </c>
      <c r="F23" s="973"/>
    </row>
    <row r="24" spans="2:6">
      <c r="B24" s="341" t="s">
        <v>979</v>
      </c>
      <c r="C24" s="975">
        <f>(C8+C9)*2</f>
        <v>2</v>
      </c>
      <c r="D24" s="551"/>
      <c r="E24" s="1002">
        <f t="shared" si="0"/>
        <v>0</v>
      </c>
      <c r="F24" s="973"/>
    </row>
    <row r="25" spans="2:6">
      <c r="B25" s="341" t="s">
        <v>969</v>
      </c>
      <c r="C25" s="974">
        <f>C4*C12*2*(C6+C7+C8+C9)</f>
        <v>0</v>
      </c>
      <c r="D25" s="551"/>
      <c r="E25" s="1002">
        <f t="shared" si="0"/>
        <v>0</v>
      </c>
      <c r="F25" s="973"/>
    </row>
    <row r="26" spans="2:6">
      <c r="B26" s="346" t="s">
        <v>941</v>
      </c>
      <c r="C26" s="974">
        <f>C4*C13*(C6+C7+C8+C9)</f>
        <v>0</v>
      </c>
      <c r="D26" s="551"/>
      <c r="E26" s="1002">
        <f t="shared" si="0"/>
        <v>0</v>
      </c>
      <c r="F26" s="973"/>
    </row>
    <row r="27" spans="2:6">
      <c r="B27" s="341" t="s">
        <v>942</v>
      </c>
      <c r="C27" s="975">
        <f>C4*(C6+C8)</f>
        <v>2</v>
      </c>
      <c r="D27" s="551"/>
      <c r="E27" s="1002">
        <f t="shared" si="0"/>
        <v>0</v>
      </c>
      <c r="F27" s="973"/>
    </row>
    <row r="28" spans="2:6">
      <c r="B28" s="341" t="s">
        <v>943</v>
      </c>
      <c r="C28" s="974">
        <f>C4*(C6+C8)</f>
        <v>2</v>
      </c>
      <c r="D28" s="551"/>
      <c r="E28" s="1002">
        <f t="shared" si="0"/>
        <v>0</v>
      </c>
      <c r="F28" s="973"/>
    </row>
    <row r="29" spans="2:6">
      <c r="B29" s="341" t="s">
        <v>944</v>
      </c>
      <c r="C29" s="974">
        <f>(C9+C7)*C4</f>
        <v>0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IF(C7+C9&gt;0,C7+C9,0)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IF(C6+C8&gt;0,C6+C8,0)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C6+C7+C8+C9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IF(C7+C9&gt;0,C7+C9,0)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C11</f>
        <v>1</v>
      </c>
      <c r="D34" s="551"/>
      <c r="E34" s="1002">
        <f t="shared" si="0"/>
        <v>0</v>
      </c>
      <c r="F34" s="973"/>
    </row>
    <row r="35" spans="2:6">
      <c r="B35" s="341" t="s">
        <v>980</v>
      </c>
      <c r="C35" s="974">
        <f>C4*(C6+C7+C8+C9)</f>
        <v>2</v>
      </c>
      <c r="D35" s="551"/>
      <c r="E35" s="1002">
        <f t="shared" si="0"/>
        <v>0</v>
      </c>
      <c r="F35" s="973"/>
    </row>
    <row r="36" spans="2:6">
      <c r="B36" s="341" t="s">
        <v>989</v>
      </c>
      <c r="C36" s="975">
        <f>C6+C8</f>
        <v>1</v>
      </c>
      <c r="D36" s="551"/>
      <c r="E36" s="1002">
        <f t="shared" si="0"/>
        <v>0</v>
      </c>
      <c r="F36" s="973"/>
    </row>
    <row r="37" spans="2:6">
      <c r="B37" s="346" t="s">
        <v>990</v>
      </c>
      <c r="C37" s="975">
        <f>C7+C9</f>
        <v>0</v>
      </c>
      <c r="D37" s="551"/>
      <c r="E37" s="1002">
        <f t="shared" si="0"/>
        <v>0</v>
      </c>
      <c r="F37" s="973"/>
    </row>
    <row r="38" spans="2:6">
      <c r="B38" s="346" t="s">
        <v>789</v>
      </c>
      <c r="C38" s="975">
        <f>(C6+C7+C8+C9)*4</f>
        <v>4</v>
      </c>
      <c r="D38" s="551"/>
      <c r="E38" s="1002">
        <f t="shared" si="0"/>
        <v>0</v>
      </c>
      <c r="F38" s="973"/>
    </row>
    <row r="39" spans="2:6">
      <c r="B39" s="346" t="s">
        <v>365</v>
      </c>
      <c r="C39" s="975">
        <f>C12*C4*(C6+C7+C8+C9)</f>
        <v>0</v>
      </c>
      <c r="D39" s="551"/>
      <c r="E39" s="1002">
        <f t="shared" si="0"/>
        <v>0</v>
      </c>
      <c r="F39" s="973"/>
    </row>
    <row r="40" spans="2:6">
      <c r="B40" s="346" t="s">
        <v>467</v>
      </c>
      <c r="C40" s="975">
        <f>C13*C4*(C6+C7+C8+C9)</f>
        <v>0</v>
      </c>
      <c r="D40" s="551"/>
      <c r="E40" s="1002">
        <f t="shared" si="0"/>
        <v>0</v>
      </c>
      <c r="F40" s="973"/>
    </row>
    <row r="41" spans="2:6" ht="12" thickBot="1">
      <c r="B41" s="977" t="s">
        <v>945</v>
      </c>
      <c r="C41" s="978">
        <f>IF(C6+C8&gt;1,C6+C8,0)</f>
        <v>0</v>
      </c>
      <c r="D41" s="459"/>
      <c r="E41" s="1003">
        <f t="shared" si="0"/>
        <v>0</v>
      </c>
      <c r="F41" s="973"/>
    </row>
    <row r="42" spans="2:6" ht="13.5" thickBot="1">
      <c r="B42" s="316"/>
      <c r="C42" s="316"/>
      <c r="D42" s="384" t="s">
        <v>9</v>
      </c>
      <c r="E42" s="1021">
        <f>SUMIF(E16:E40,"&gt;0",E16:E40)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IF(C10=1,C6+C7+C8+C9,0)</f>
        <v>0</v>
      </c>
      <c r="D46" s="980"/>
      <c r="E46" s="574">
        <f t="shared" ref="E46:E51" si="1">C46*D46</f>
        <v>0</v>
      </c>
    </row>
    <row r="47" spans="2:6" ht="12.75">
      <c r="B47" s="418" t="s">
        <v>486</v>
      </c>
      <c r="C47" s="996">
        <f>IF(C10=6,C6+C7+C8+C9,0)</f>
        <v>0</v>
      </c>
      <c r="D47" s="611"/>
      <c r="E47" s="323">
        <f t="shared" si="1"/>
        <v>0</v>
      </c>
    </row>
    <row r="48" spans="2:6" ht="12.75">
      <c r="B48" s="418" t="s">
        <v>591</v>
      </c>
      <c r="C48" s="996">
        <f>IF(C10=5,C6+C7+C8+C9,0)</f>
        <v>0</v>
      </c>
      <c r="D48" s="611"/>
      <c r="E48" s="323">
        <f t="shared" si="1"/>
        <v>0</v>
      </c>
    </row>
    <row r="49" spans="2:5" ht="12.75">
      <c r="B49" s="418" t="s">
        <v>487</v>
      </c>
      <c r="C49" s="996">
        <f>IF(C10=2,C6+C7+C8+C9,0)</f>
        <v>1</v>
      </c>
      <c r="D49" s="611"/>
      <c r="E49" s="323">
        <f t="shared" si="1"/>
        <v>0</v>
      </c>
    </row>
    <row r="50" spans="2:5" ht="12.75">
      <c r="B50" s="418" t="s">
        <v>488</v>
      </c>
      <c r="C50" s="996">
        <f>IF(C10=3,C6+C7+C8+C9,0)</f>
        <v>0</v>
      </c>
      <c r="D50" s="611"/>
      <c r="E50" s="323">
        <f t="shared" si="1"/>
        <v>0</v>
      </c>
    </row>
    <row r="51" spans="2:5" ht="13.5" thickBot="1">
      <c r="B51" s="981" t="s">
        <v>494</v>
      </c>
      <c r="C51" s="997">
        <f>IF(C10=4,C6+C7+C8+C9,0)</f>
        <v>0</v>
      </c>
      <c r="D51" s="982"/>
      <c r="E51" s="333">
        <f t="shared" si="1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158"/>
      <c r="B3" s="1159"/>
      <c r="C3" s="1159"/>
      <c r="D3" s="1159"/>
      <c r="E3" s="1022"/>
    </row>
    <row r="4" spans="1:5">
      <c r="A4" s="960" t="s">
        <v>958</v>
      </c>
      <c r="B4" s="961">
        <v>2</v>
      </c>
      <c r="C4" s="1255" t="s">
        <v>595</v>
      </c>
      <c r="D4" s="1256"/>
      <c r="E4" s="1257"/>
    </row>
    <row r="5" spans="1:5" ht="12" thickBot="1">
      <c r="A5" s="962" t="s">
        <v>558</v>
      </c>
      <c r="B5" s="963">
        <v>0</v>
      </c>
      <c r="C5" s="1323"/>
      <c r="D5" s="1324"/>
      <c r="E5" s="1325"/>
    </row>
    <row r="6" spans="1:5">
      <c r="A6" s="960" t="s">
        <v>959</v>
      </c>
      <c r="B6" s="961">
        <v>4</v>
      </c>
      <c r="C6" s="1323"/>
      <c r="D6" s="1324"/>
      <c r="E6" s="1325"/>
    </row>
    <row r="7" spans="1:5" ht="12" thickBot="1">
      <c r="A7" s="962" t="s">
        <v>559</v>
      </c>
      <c r="B7" s="963">
        <v>0</v>
      </c>
      <c r="C7" s="1258"/>
      <c r="D7" s="1259"/>
      <c r="E7" s="1260"/>
    </row>
    <row r="8" spans="1:5">
      <c r="A8" s="960" t="s">
        <v>940</v>
      </c>
      <c r="B8" s="964">
        <v>1</v>
      </c>
      <c r="C8" s="1315" t="s">
        <v>597</v>
      </c>
      <c r="D8" s="1315"/>
      <c r="E8" s="1316"/>
    </row>
    <row r="9" spans="1:5" ht="12" thickBot="1">
      <c r="A9" s="962" t="s">
        <v>414</v>
      </c>
      <c r="B9" s="965">
        <v>0</v>
      </c>
      <c r="C9" s="1317"/>
      <c r="D9" s="1317"/>
      <c r="E9" s="1318"/>
    </row>
    <row r="10" spans="1:5" ht="12" thickBot="1">
      <c r="A10" s="998" t="s">
        <v>974</v>
      </c>
      <c r="B10" s="1359">
        <v>1</v>
      </c>
      <c r="C10" s="1360" t="s">
        <v>287</v>
      </c>
      <c r="D10" s="1363" t="s">
        <v>975</v>
      </c>
      <c r="E10" s="999"/>
    </row>
    <row r="11" spans="1:5" ht="23.25" customHeight="1" thickBot="1">
      <c r="A11" s="1353" t="s">
        <v>589</v>
      </c>
      <c r="B11" s="1354">
        <v>4</v>
      </c>
      <c r="C11" s="1355" t="s">
        <v>951</v>
      </c>
      <c r="D11" s="1356"/>
      <c r="E11" s="1357"/>
    </row>
    <row r="12" spans="1:5" ht="12" thickBot="1">
      <c r="A12" s="1352" t="s">
        <v>277</v>
      </c>
      <c r="B12" s="899">
        <v>0</v>
      </c>
      <c r="C12" s="1178" t="s">
        <v>30</v>
      </c>
      <c r="D12" s="1175"/>
      <c r="E12" s="1179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21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22"/>
    </row>
    <row r="15" spans="1:5" ht="12" thickBot="1">
      <c r="A15" s="1253"/>
      <c r="B15" s="1253"/>
      <c r="C15" s="1253"/>
      <c r="D15" s="1253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B13*2*(B8+B9)*2</f>
        <v>0</v>
      </c>
      <c r="C17" s="458"/>
      <c r="D17" s="1001">
        <f t="shared" ref="D17:D42" si="0">C17*B17</f>
        <v>0</v>
      </c>
      <c r="E17" s="973"/>
    </row>
    <row r="18" spans="1:5">
      <c r="A18" s="341" t="s">
        <v>400</v>
      </c>
      <c r="B18" s="342">
        <f>B14*(B8+B9)*2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1002">
        <f t="shared" si="0"/>
        <v>0</v>
      </c>
      <c r="E19" s="973"/>
    </row>
    <row r="20" spans="1:5">
      <c r="A20" s="346" t="s">
        <v>976</v>
      </c>
      <c r="B20" s="347">
        <f>(B8+B9)*B10</f>
        <v>1</v>
      </c>
      <c r="C20" s="551"/>
      <c r="D20" s="1002">
        <f t="shared" si="0"/>
        <v>0</v>
      </c>
      <c r="E20" s="973"/>
    </row>
    <row r="21" spans="1:5">
      <c r="A21" t="s">
        <v>977</v>
      </c>
      <c r="B21" s="347">
        <f>B8+B9</f>
        <v>1</v>
      </c>
      <c r="C21" s="551"/>
      <c r="D21" s="1002">
        <f t="shared" si="0"/>
        <v>0</v>
      </c>
      <c r="E21" s="973"/>
    </row>
    <row r="22" spans="1:5">
      <c r="A22" s="346" t="s">
        <v>999</v>
      </c>
      <c r="B22" s="347">
        <f>B9*2</f>
        <v>0</v>
      </c>
      <c r="C22" s="551"/>
      <c r="D22" s="1002">
        <f t="shared" si="0"/>
        <v>0</v>
      </c>
      <c r="E22" s="973"/>
    </row>
    <row r="23" spans="1:5">
      <c r="A23" s="346" t="s">
        <v>960</v>
      </c>
      <c r="B23" s="347">
        <f>B8+B9</f>
        <v>1</v>
      </c>
      <c r="C23" s="551"/>
      <c r="D23" s="1002">
        <f t="shared" si="0"/>
        <v>0</v>
      </c>
      <c r="E23" s="973"/>
    </row>
    <row r="24" spans="1:5">
      <c r="A24" s="346" t="s">
        <v>978</v>
      </c>
      <c r="B24" s="347">
        <f>IF(B4&gt;0,(B8+B9)*2,0)</f>
        <v>2</v>
      </c>
      <c r="C24" s="551"/>
      <c r="D24" s="1002">
        <f t="shared" si="0"/>
        <v>0</v>
      </c>
      <c r="E24" s="973"/>
    </row>
    <row r="25" spans="1:5">
      <c r="A25" s="341" t="s">
        <v>979</v>
      </c>
      <c r="B25" s="350">
        <f>(B8+B9)*2</f>
        <v>2</v>
      </c>
      <c r="C25" s="551"/>
      <c r="D25" s="1002">
        <f t="shared" si="0"/>
        <v>0</v>
      </c>
      <c r="E25" s="973"/>
    </row>
    <row r="26" spans="1:5">
      <c r="A26" s="346" t="s">
        <v>119</v>
      </c>
      <c r="B26" s="342">
        <f>IF(B9&gt;0,(B4+B6)*B9,0)</f>
        <v>0</v>
      </c>
      <c r="C26" s="551"/>
      <c r="D26" s="1002">
        <f t="shared" si="0"/>
        <v>0</v>
      </c>
      <c r="E26" s="973"/>
    </row>
    <row r="27" spans="1:5">
      <c r="A27" s="346" t="s">
        <v>941</v>
      </c>
      <c r="B27" s="342">
        <f>(B4+B6)*(B8+B9)</f>
        <v>6</v>
      </c>
      <c r="C27" s="551"/>
      <c r="D27" s="1002">
        <f t="shared" si="0"/>
        <v>0</v>
      </c>
      <c r="E27" s="973"/>
    </row>
    <row r="28" spans="1:5">
      <c r="A28" s="341" t="s">
        <v>942</v>
      </c>
      <c r="B28" s="342">
        <f>(B4+B6)*B8</f>
        <v>6</v>
      </c>
      <c r="C28" s="551"/>
      <c r="D28" s="1002">
        <f t="shared" si="0"/>
        <v>0</v>
      </c>
      <c r="E28" s="973"/>
    </row>
    <row r="29" spans="1:5">
      <c r="A29" s="341" t="s">
        <v>943</v>
      </c>
      <c r="B29" s="347">
        <f>(B4+B6)*B8</f>
        <v>6</v>
      </c>
      <c r="C29" s="551"/>
      <c r="D29" s="1002">
        <f t="shared" si="0"/>
        <v>0</v>
      </c>
      <c r="E29" s="973"/>
    </row>
    <row r="30" spans="1:5">
      <c r="A30" s="341" t="s">
        <v>944</v>
      </c>
      <c r="B30" s="342">
        <f>(B4+B6)*B9</f>
        <v>0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B9</f>
        <v>0</v>
      </c>
      <c r="C31" s="551"/>
      <c r="D31" s="1002"/>
      <c r="E31" s="973"/>
    </row>
    <row r="32" spans="1:5">
      <c r="A32" s="346" t="s">
        <v>947</v>
      </c>
      <c r="B32" s="347">
        <f>B8</f>
        <v>1</v>
      </c>
      <c r="C32" s="551"/>
      <c r="D32" s="1002"/>
      <c r="E32" s="973"/>
    </row>
    <row r="33" spans="1:5">
      <c r="A33" s="346" t="s">
        <v>949</v>
      </c>
      <c r="B33" s="347">
        <f>B8+B9</f>
        <v>1</v>
      </c>
      <c r="C33" s="551"/>
      <c r="D33" s="1002"/>
      <c r="E33" s="973"/>
    </row>
    <row r="34" spans="1:5">
      <c r="A34" s="346" t="s">
        <v>948</v>
      </c>
      <c r="B34" s="347">
        <f>B5</f>
        <v>0</v>
      </c>
      <c r="C34" s="551"/>
      <c r="D34" s="1002"/>
      <c r="E34" s="973"/>
    </row>
    <row r="35" spans="1:5" ht="12.75">
      <c r="A35" s="988" t="s">
        <v>145</v>
      </c>
      <c r="B35" s="347">
        <f>B12</f>
        <v>0</v>
      </c>
      <c r="C35" s="551"/>
      <c r="D35" s="1002"/>
      <c r="E35" s="973"/>
    </row>
    <row r="36" spans="1:5">
      <c r="A36" s="341" t="s">
        <v>980</v>
      </c>
      <c r="B36" s="342">
        <f>(B8+B9)*B4</f>
        <v>2</v>
      </c>
      <c r="C36" s="551"/>
      <c r="D36" s="1002">
        <f t="shared" si="0"/>
        <v>0</v>
      </c>
      <c r="E36" s="973"/>
    </row>
    <row r="37" spans="1:5">
      <c r="A37" s="341" t="s">
        <v>1000</v>
      </c>
      <c r="B37" s="342">
        <f>B8*2</f>
        <v>2</v>
      </c>
      <c r="C37" s="551"/>
      <c r="D37" s="1002">
        <f t="shared" si="0"/>
        <v>0</v>
      </c>
      <c r="E37" s="973"/>
    </row>
    <row r="38" spans="1:5">
      <c r="A38" s="346" t="s">
        <v>893</v>
      </c>
      <c r="B38" s="347">
        <f>(B8+B9)</f>
        <v>1</v>
      </c>
      <c r="C38" s="551"/>
      <c r="D38" s="1002">
        <f t="shared" si="0"/>
        <v>0</v>
      </c>
      <c r="E38" s="973"/>
    </row>
    <row r="39" spans="1:5">
      <c r="A39" s="346" t="s">
        <v>789</v>
      </c>
      <c r="B39" s="347">
        <f>(B8+B9)*4</f>
        <v>4</v>
      </c>
      <c r="C39" s="551"/>
      <c r="D39" s="1002">
        <f t="shared" si="0"/>
        <v>0</v>
      </c>
      <c r="E39" s="973"/>
    </row>
    <row r="40" spans="1:5">
      <c r="A40" s="346" t="s">
        <v>401</v>
      </c>
      <c r="B40" s="347">
        <f>(B8+B9)*(B4+B6)</f>
        <v>6</v>
      </c>
      <c r="C40" s="551"/>
      <c r="D40" s="1002">
        <f t="shared" si="0"/>
        <v>0</v>
      </c>
      <c r="E40" s="973"/>
    </row>
    <row r="41" spans="1:5">
      <c r="A41" s="346" t="s">
        <v>402</v>
      </c>
      <c r="B41" s="347">
        <f>B14*(B4+B6)*(B8+B9)</f>
        <v>0</v>
      </c>
      <c r="C41" s="551"/>
      <c r="D41" s="1002">
        <f t="shared" si="0"/>
        <v>0</v>
      </c>
      <c r="E41" s="973"/>
    </row>
    <row r="42" spans="1:5" ht="12" thickBot="1">
      <c r="A42" s="977" t="s">
        <v>945</v>
      </c>
      <c r="B42" s="402">
        <f>B5</f>
        <v>0</v>
      </c>
      <c r="C42" s="590"/>
      <c r="D42" s="1003">
        <f t="shared" si="0"/>
        <v>0</v>
      </c>
      <c r="E42" s="973"/>
    </row>
    <row r="43" spans="1:5" ht="13.5" thickBot="1">
      <c r="A43" s="316"/>
      <c r="B43" s="316"/>
      <c r="C43" s="384" t="s">
        <v>9</v>
      </c>
      <c r="D43" s="979">
        <f>SUMIF(D17:D42,"&gt;0",D17:D42)</f>
        <v>0</v>
      </c>
      <c r="E43" s="973"/>
    </row>
    <row r="44" spans="1:5">
      <c r="E44" s="973"/>
    </row>
    <row r="45" spans="1:5">
      <c r="E45" s="973"/>
    </row>
    <row r="46" spans="1:5" ht="15.75" thickBot="1">
      <c r="A46" s="984" t="s">
        <v>950</v>
      </c>
      <c r="E46" s="973"/>
    </row>
    <row r="47" spans="1:5" ht="12.75">
      <c r="A47" s="571" t="s">
        <v>489</v>
      </c>
      <c r="B47" s="995">
        <f>IF(B11=1,B8+B9,0)</f>
        <v>0</v>
      </c>
      <c r="C47" s="980"/>
      <c r="D47" s="574">
        <f t="shared" ref="D47:D52" si="1">B47*C47</f>
        <v>0</v>
      </c>
      <c r="E47" s="973"/>
    </row>
    <row r="48" spans="1:5" ht="12.75">
      <c r="A48" s="418" t="s">
        <v>486</v>
      </c>
      <c r="B48" s="996">
        <f>IF(B11=6,B8+B9,0)</f>
        <v>0</v>
      </c>
      <c r="C48" s="611"/>
      <c r="D48" s="323">
        <f t="shared" si="1"/>
        <v>0</v>
      </c>
      <c r="E48" s="973"/>
    </row>
    <row r="49" spans="1:5" ht="12.75">
      <c r="A49" s="418" t="s">
        <v>591</v>
      </c>
      <c r="B49" s="996">
        <f>IF(B11=5,B8+B9,0)</f>
        <v>0</v>
      </c>
      <c r="C49" s="611"/>
      <c r="D49" s="323">
        <f t="shared" si="1"/>
        <v>0</v>
      </c>
      <c r="E49" s="973"/>
    </row>
    <row r="50" spans="1:5" ht="12.75">
      <c r="A50" s="418" t="s">
        <v>487</v>
      </c>
      <c r="B50" s="996">
        <f>IF(B11=2,B8+B9,0)</f>
        <v>0</v>
      </c>
      <c r="C50" s="611"/>
      <c r="D50" s="323">
        <f t="shared" si="1"/>
        <v>0</v>
      </c>
    </row>
    <row r="51" spans="1:5" ht="12.75">
      <c r="A51" s="418" t="s">
        <v>488</v>
      </c>
      <c r="B51" s="996">
        <f>IF(B11=3,B8+B9,0)</f>
        <v>0</v>
      </c>
      <c r="C51" s="611"/>
      <c r="D51" s="323">
        <f t="shared" si="1"/>
        <v>0</v>
      </c>
    </row>
    <row r="52" spans="1:5" ht="13.5" thickBot="1">
      <c r="A52" s="981" t="s">
        <v>494</v>
      </c>
      <c r="B52" s="997">
        <f>IF(B11=4,B8+B9,0)</f>
        <v>1</v>
      </c>
      <c r="C52" s="982"/>
      <c r="D52" s="333">
        <f t="shared" si="1"/>
        <v>0</v>
      </c>
    </row>
    <row r="53" spans="1:5" ht="13.5" thickBot="1">
      <c r="C53" s="983" t="s">
        <v>9</v>
      </c>
      <c r="D53" s="989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158"/>
      <c r="B4" s="1159"/>
      <c r="C4" s="1159"/>
      <c r="D4" s="1159"/>
      <c r="E4" s="1022"/>
    </row>
    <row r="5" spans="1:5">
      <c r="A5" s="960" t="s">
        <v>961</v>
      </c>
      <c r="B5" s="961">
        <v>5</v>
      </c>
      <c r="C5" s="1311" t="s">
        <v>595</v>
      </c>
      <c r="D5" s="1311"/>
      <c r="E5" s="1312"/>
    </row>
    <row r="6" spans="1:5" ht="12" thickBot="1">
      <c r="A6" s="962" t="s">
        <v>1</v>
      </c>
      <c r="B6" s="963">
        <v>0</v>
      </c>
      <c r="C6" s="1313"/>
      <c r="D6" s="1313"/>
      <c r="E6" s="1314"/>
    </row>
    <row r="7" spans="1:5" ht="12" thickBot="1">
      <c r="A7" s="1005" t="s">
        <v>962</v>
      </c>
      <c r="B7" s="964">
        <v>2</v>
      </c>
      <c r="C7" s="1315" t="s">
        <v>963</v>
      </c>
      <c r="D7" s="1315"/>
      <c r="E7" s="1316"/>
    </row>
    <row r="8" spans="1:5" ht="12" thickBot="1">
      <c r="A8" s="1005" t="s">
        <v>510</v>
      </c>
      <c r="B8" s="965">
        <v>0</v>
      </c>
      <c r="C8" s="1317"/>
      <c r="D8" s="1317"/>
      <c r="E8" s="1318"/>
    </row>
    <row r="9" spans="1:5" ht="12" thickBot="1">
      <c r="A9" s="1006" t="s">
        <v>964</v>
      </c>
      <c r="B9" s="1007">
        <v>1</v>
      </c>
      <c r="C9" s="1326" t="s">
        <v>965</v>
      </c>
      <c r="D9" s="1327"/>
      <c r="E9" s="1328"/>
    </row>
    <row r="10" spans="1:5" ht="12.75" customHeight="1" thickBot="1">
      <c r="A10" s="998" t="s">
        <v>974</v>
      </c>
      <c r="B10" s="1359">
        <v>1</v>
      </c>
      <c r="C10" s="1364" t="s">
        <v>982</v>
      </c>
      <c r="D10" s="1365"/>
      <c r="E10" s="1366"/>
    </row>
    <row r="11" spans="1:5" ht="27" customHeight="1" thickBot="1">
      <c r="A11" s="1353" t="s">
        <v>589</v>
      </c>
      <c r="B11" s="1354">
        <v>4</v>
      </c>
      <c r="C11" s="1355" t="s">
        <v>951</v>
      </c>
      <c r="D11" s="1356"/>
      <c r="E11" s="1357"/>
    </row>
    <row r="12" spans="1:5" ht="12" thickBot="1">
      <c r="A12" s="1352" t="s">
        <v>277</v>
      </c>
      <c r="B12" s="899">
        <v>0</v>
      </c>
      <c r="C12" s="1178" t="s">
        <v>30</v>
      </c>
      <c r="D12" s="1175"/>
      <c r="E12" s="1179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21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22"/>
    </row>
    <row r="15" spans="1:5" ht="12" thickBot="1">
      <c r="A15" s="1253"/>
      <c r="B15" s="1253"/>
      <c r="C15" s="1253"/>
      <c r="D15" s="1253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B13*2*(B7+B8)*B9</f>
        <v>0</v>
      </c>
      <c r="C17" s="458"/>
      <c r="D17" s="1001">
        <f t="shared" ref="D17:D46" si="0">C17*B17</f>
        <v>0</v>
      </c>
      <c r="E17" s="973"/>
    </row>
    <row r="18" spans="1:5">
      <c r="A18" s="341" t="s">
        <v>400</v>
      </c>
      <c r="B18" s="342">
        <f>B14*(B7+B8)*B9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975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1002">
        <f t="shared" si="0"/>
        <v>0</v>
      </c>
      <c r="E19" s="973"/>
    </row>
    <row r="20" spans="1:5">
      <c r="A20" t="s">
        <v>976</v>
      </c>
      <c r="B20" s="975">
        <f>B9*B10</f>
        <v>1</v>
      </c>
      <c r="C20" s="551"/>
      <c r="D20" s="1002">
        <f t="shared" si="0"/>
        <v>0</v>
      </c>
      <c r="E20" s="973"/>
    </row>
    <row r="21" spans="1:5">
      <c r="A21" s="346" t="s">
        <v>983</v>
      </c>
      <c r="B21" s="347">
        <f>IF(B5&gt;0,(B9),0)</f>
        <v>1</v>
      </c>
      <c r="C21" s="551"/>
      <c r="D21" s="1002">
        <f t="shared" si="0"/>
        <v>0</v>
      </c>
      <c r="E21" s="973"/>
    </row>
    <row r="22" spans="1:5">
      <c r="A22" s="346" t="s">
        <v>978</v>
      </c>
      <c r="B22" s="347">
        <f>IF(B5&gt;0,(B9),0)</f>
        <v>1</v>
      </c>
      <c r="C22" s="551"/>
      <c r="D22" s="1002">
        <f t="shared" si="0"/>
        <v>0</v>
      </c>
      <c r="E22" s="973"/>
    </row>
    <row r="23" spans="1:5">
      <c r="A23" s="346" t="s">
        <v>993</v>
      </c>
      <c r="B23" s="347">
        <f>IF(B7&gt;0,(B7-1)*B9*2,0)</f>
        <v>2</v>
      </c>
      <c r="C23" s="551"/>
      <c r="D23" s="1002">
        <f t="shared" si="0"/>
        <v>0</v>
      </c>
      <c r="E23" s="973"/>
    </row>
    <row r="24" spans="1:5">
      <c r="A24" s="346" t="s">
        <v>994</v>
      </c>
      <c r="B24" s="347">
        <f>IF(B8&gt;0,(B8-1)*B9*2,0)</f>
        <v>0</v>
      </c>
      <c r="C24" s="551"/>
      <c r="D24" s="1002">
        <f t="shared" si="0"/>
        <v>0</v>
      </c>
      <c r="E24" s="973"/>
    </row>
    <row r="25" spans="1:5">
      <c r="A25" s="346" t="s">
        <v>977</v>
      </c>
      <c r="B25" s="347">
        <f>(B7+B8-1)*B9</f>
        <v>1</v>
      </c>
      <c r="C25" s="551"/>
      <c r="D25" s="1002">
        <f t="shared" si="0"/>
        <v>0</v>
      </c>
      <c r="E25" s="973"/>
    </row>
    <row r="26" spans="1:5">
      <c r="A26" s="346" t="s">
        <v>966</v>
      </c>
      <c r="B26" s="347">
        <f>(B7+B8-1)*B9</f>
        <v>1</v>
      </c>
      <c r="C26" s="551"/>
      <c r="D26" s="1002">
        <f t="shared" si="0"/>
        <v>0</v>
      </c>
      <c r="E26" s="973"/>
    </row>
    <row r="27" spans="1:5">
      <c r="A27" s="341" t="s">
        <v>979</v>
      </c>
      <c r="B27" s="350">
        <f>B9*2</f>
        <v>2</v>
      </c>
      <c r="C27" s="551"/>
      <c r="D27" s="1002">
        <f t="shared" si="0"/>
        <v>0</v>
      </c>
      <c r="E27" s="973"/>
    </row>
    <row r="28" spans="1:5">
      <c r="A28" s="346" t="s">
        <v>119</v>
      </c>
      <c r="B28" s="342">
        <f>IF(B8&gt;0,B5*B9,0)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B5*B9</f>
        <v>5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IF(B7&gt;0,B5*B9,0)</f>
        <v>5</v>
      </c>
      <c r="C30" s="551"/>
      <c r="D30" s="1002">
        <f t="shared" si="0"/>
        <v>0</v>
      </c>
      <c r="E30" s="973"/>
    </row>
    <row r="31" spans="1:5">
      <c r="A31" s="341" t="s">
        <v>943</v>
      </c>
      <c r="B31" s="347">
        <f>IF(B7&gt;0,B5*B9,0)</f>
        <v>5</v>
      </c>
      <c r="C31" s="551"/>
      <c r="D31" s="1002">
        <f t="shared" si="0"/>
        <v>0</v>
      </c>
      <c r="E31" s="973"/>
    </row>
    <row r="32" spans="1:5">
      <c r="A32" s="341" t="s">
        <v>944</v>
      </c>
      <c r="B32" s="342">
        <f>IF(B8&gt;0,B5*B9,0)</f>
        <v>0</v>
      </c>
      <c r="C32" s="551"/>
      <c r="D32" s="1002">
        <f t="shared" si="0"/>
        <v>0</v>
      </c>
      <c r="E32" s="973"/>
    </row>
    <row r="33" spans="1:5">
      <c r="A33" s="346" t="s">
        <v>946</v>
      </c>
      <c r="B33" s="347">
        <f>IF(B8&gt;0,B9,0)</f>
        <v>0</v>
      </c>
      <c r="C33" s="551"/>
      <c r="D33" s="1002"/>
      <c r="E33" s="973"/>
    </row>
    <row r="34" spans="1:5">
      <c r="A34" s="346" t="s">
        <v>947</v>
      </c>
      <c r="B34" s="347">
        <f>IF(B7&gt;0,B9,0)</f>
        <v>1</v>
      </c>
      <c r="C34" s="551"/>
      <c r="D34" s="1002"/>
      <c r="E34" s="973"/>
    </row>
    <row r="35" spans="1:5">
      <c r="A35" s="346" t="s">
        <v>949</v>
      </c>
      <c r="B35" s="347">
        <f>B9</f>
        <v>1</v>
      </c>
      <c r="C35" s="551"/>
      <c r="D35" s="1002"/>
      <c r="E35" s="973"/>
    </row>
    <row r="36" spans="1:5">
      <c r="A36" s="346" t="s">
        <v>948</v>
      </c>
      <c r="B36" s="347">
        <f>IF(B8&gt;0,B9,0)</f>
        <v>0</v>
      </c>
      <c r="C36" s="551"/>
      <c r="D36" s="1002"/>
      <c r="E36" s="973"/>
    </row>
    <row r="37" spans="1:5" ht="12.75">
      <c r="A37" s="988" t="s">
        <v>145</v>
      </c>
      <c r="B37" s="347">
        <f>B12</f>
        <v>0</v>
      </c>
      <c r="C37" s="551"/>
      <c r="D37" s="1002"/>
    </row>
    <row r="38" spans="1:5">
      <c r="A38" s="341" t="s">
        <v>980</v>
      </c>
      <c r="B38" s="342">
        <f>B9*B5</f>
        <v>5</v>
      </c>
      <c r="C38" s="551"/>
      <c r="D38" s="1002">
        <f t="shared" si="0"/>
        <v>0</v>
      </c>
    </row>
    <row r="39" spans="1:5">
      <c r="A39" s="341" t="s">
        <v>989</v>
      </c>
      <c r="B39" s="342">
        <f>IF(B7&gt;0,B5*B9,0)</f>
        <v>5</v>
      </c>
      <c r="C39" s="551"/>
      <c r="D39" s="1002">
        <f t="shared" si="0"/>
        <v>0</v>
      </c>
    </row>
    <row r="40" spans="1:5">
      <c r="A40" s="346" t="s">
        <v>990</v>
      </c>
      <c r="B40" s="347">
        <f>IF(B8&gt;0,B5*B9,0)</f>
        <v>0</v>
      </c>
      <c r="C40" s="551"/>
      <c r="D40" s="1002">
        <f t="shared" si="0"/>
        <v>0</v>
      </c>
    </row>
    <row r="41" spans="1:5">
      <c r="A41" s="346" t="s">
        <v>893</v>
      </c>
      <c r="B41" s="347">
        <f>(B7+B8-1)*2*B9</f>
        <v>2</v>
      </c>
      <c r="C41" s="551"/>
      <c r="D41" s="1002">
        <f t="shared" si="0"/>
        <v>0</v>
      </c>
    </row>
    <row r="42" spans="1:5">
      <c r="A42" s="346" t="s">
        <v>789</v>
      </c>
      <c r="B42" s="347">
        <f>B9*4</f>
        <v>4</v>
      </c>
      <c r="C42" s="551"/>
      <c r="D42" s="1002">
        <f t="shared" si="0"/>
        <v>0</v>
      </c>
    </row>
    <row r="43" spans="1:5">
      <c r="A43" s="346" t="s">
        <v>981</v>
      </c>
      <c r="B43" s="347">
        <f>B9*4</f>
        <v>4</v>
      </c>
      <c r="C43" s="551"/>
      <c r="D43" s="1002">
        <f t="shared" si="0"/>
        <v>0</v>
      </c>
    </row>
    <row r="44" spans="1:5">
      <c r="A44" s="346" t="s">
        <v>401</v>
      </c>
      <c r="B44" s="347">
        <f>B9*B5</f>
        <v>5</v>
      </c>
      <c r="C44" s="551"/>
      <c r="D44" s="1002">
        <f t="shared" si="0"/>
        <v>0</v>
      </c>
    </row>
    <row r="45" spans="1:5">
      <c r="A45" s="346" t="s">
        <v>402</v>
      </c>
      <c r="B45" s="347">
        <f>B14*B5*B9</f>
        <v>0</v>
      </c>
      <c r="C45" s="551"/>
      <c r="D45" s="1002">
        <f t="shared" si="0"/>
        <v>0</v>
      </c>
    </row>
    <row r="46" spans="1:5" ht="12" thickBot="1">
      <c r="A46" s="977" t="s">
        <v>945</v>
      </c>
      <c r="B46" s="402">
        <f>IF(B7&gt;0,B9,0)</f>
        <v>1</v>
      </c>
      <c r="C46" s="590"/>
      <c r="D46" s="1003">
        <f t="shared" si="0"/>
        <v>0</v>
      </c>
    </row>
    <row r="47" spans="1:5" ht="13.5" thickBot="1">
      <c r="A47" s="316"/>
      <c r="B47" s="316"/>
      <c r="C47" s="384" t="s">
        <v>9</v>
      </c>
      <c r="D47" s="979">
        <f>SUMIF(D17:D46,"&gt;0",D17:D46)</f>
        <v>0</v>
      </c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IF(B11=1,B9,0)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IF(B11=6,B9,0)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IF(B11=5,B9,0)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IF(B11=2,B9,0)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IF(B11=3,B9,0)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IF(B11=4,B9,0)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158"/>
      <c r="B4" s="1159"/>
      <c r="C4" s="1159"/>
      <c r="D4" s="1159"/>
      <c r="E4" s="1022"/>
    </row>
    <row r="5" spans="1:5">
      <c r="A5" s="960" t="s">
        <v>958</v>
      </c>
      <c r="B5" s="961">
        <v>4</v>
      </c>
      <c r="C5" s="1255" t="s">
        <v>595</v>
      </c>
      <c r="D5" s="1256"/>
      <c r="E5" s="1257"/>
    </row>
    <row r="6" spans="1:5" ht="12" thickBot="1">
      <c r="A6" s="962" t="s">
        <v>558</v>
      </c>
      <c r="B6" s="963">
        <v>2</v>
      </c>
      <c r="C6" s="1323"/>
      <c r="D6" s="1324"/>
      <c r="E6" s="1325"/>
    </row>
    <row r="7" spans="1:5">
      <c r="A7" s="960" t="s">
        <v>959</v>
      </c>
      <c r="B7" s="961">
        <v>1</v>
      </c>
      <c r="C7" s="1323"/>
      <c r="D7" s="1324"/>
      <c r="E7" s="1325"/>
    </row>
    <row r="8" spans="1:5" ht="12" thickBot="1">
      <c r="A8" s="962" t="s">
        <v>559</v>
      </c>
      <c r="B8" s="963">
        <v>2</v>
      </c>
      <c r="C8" s="1258"/>
      <c r="D8" s="1259"/>
      <c r="E8" s="1260"/>
    </row>
    <row r="9" spans="1:5">
      <c r="A9" s="960" t="s">
        <v>940</v>
      </c>
      <c r="B9" s="964">
        <v>1</v>
      </c>
      <c r="C9" s="1315" t="s">
        <v>597</v>
      </c>
      <c r="D9" s="1315"/>
      <c r="E9" s="1316"/>
    </row>
    <row r="10" spans="1:5" ht="12" thickBot="1">
      <c r="A10" s="962" t="s">
        <v>414</v>
      </c>
      <c r="B10" s="965">
        <v>0</v>
      </c>
      <c r="C10" s="1317"/>
      <c r="D10" s="1317"/>
      <c r="E10" s="1318"/>
    </row>
    <row r="11" spans="1:5" ht="12" thickBot="1">
      <c r="A11" s="1345" t="s">
        <v>974</v>
      </c>
      <c r="B11" s="1346">
        <v>1</v>
      </c>
      <c r="C11" s="520" t="s">
        <v>287</v>
      </c>
      <c r="D11" s="373" t="s">
        <v>975</v>
      </c>
      <c r="E11" s="1347"/>
    </row>
    <row r="12" spans="1:5" ht="22.5" customHeight="1" thickBot="1">
      <c r="A12" s="1340" t="s">
        <v>589</v>
      </c>
      <c r="B12" s="1341">
        <v>4</v>
      </c>
      <c r="C12" s="1342" t="s">
        <v>951</v>
      </c>
      <c r="D12" s="1343"/>
      <c r="E12" s="1344"/>
    </row>
    <row r="13" spans="1:5" ht="12" thickBot="1">
      <c r="A13" s="1339" t="s">
        <v>277</v>
      </c>
      <c r="B13" s="901">
        <v>1</v>
      </c>
      <c r="C13" s="1145" t="s">
        <v>30</v>
      </c>
      <c r="D13" s="1157"/>
      <c r="E13" s="1146"/>
    </row>
    <row r="14" spans="1:5">
      <c r="A14" s="1010" t="s">
        <v>362</v>
      </c>
      <c r="B14" s="1011">
        <v>0</v>
      </c>
      <c r="C14" s="511" t="s">
        <v>287</v>
      </c>
      <c r="D14" s="369" t="s">
        <v>255</v>
      </c>
      <c r="E14" s="1329" t="s">
        <v>597</v>
      </c>
    </row>
    <row r="15" spans="1:5" ht="12" thickBot="1">
      <c r="A15" s="1012" t="s">
        <v>967</v>
      </c>
      <c r="B15" s="1013">
        <v>0</v>
      </c>
      <c r="C15" s="521" t="s">
        <v>287</v>
      </c>
      <c r="D15" s="371" t="s">
        <v>255</v>
      </c>
      <c r="E15" s="1330"/>
    </row>
    <row r="16" spans="1:5" ht="12" thickBot="1">
      <c r="A16" s="1331"/>
      <c r="B16" s="1331"/>
      <c r="C16" s="1331"/>
      <c r="D16" s="1331"/>
      <c r="E16" s="1023"/>
    </row>
    <row r="17" spans="1:5" ht="12.75">
      <c r="A17" s="967" t="s">
        <v>5</v>
      </c>
      <c r="B17" s="968" t="s">
        <v>0</v>
      </c>
      <c r="C17" s="969" t="s">
        <v>4</v>
      </c>
      <c r="D17" s="970" t="s">
        <v>8</v>
      </c>
      <c r="E17" s="971"/>
    </row>
    <row r="18" spans="1:5">
      <c r="A18" s="341" t="s">
        <v>117</v>
      </c>
      <c r="B18" s="478">
        <f>(B14)*4*(B9+B10)</f>
        <v>0</v>
      </c>
      <c r="C18" s="616"/>
      <c r="D18" s="1002">
        <f t="shared" ref="D18:D45" si="0">C18*B18</f>
        <v>0</v>
      </c>
      <c r="E18" s="973"/>
    </row>
    <row r="19" spans="1:5">
      <c r="A19" s="341" t="s">
        <v>968</v>
      </c>
      <c r="B19" s="342">
        <f>B15*(B9+B10)*2</f>
        <v>0</v>
      </c>
      <c r="C19" s="551"/>
      <c r="D19" s="1002">
        <f t="shared" si="0"/>
        <v>0</v>
      </c>
      <c r="E19" s="973"/>
    </row>
    <row r="20" spans="1:5">
      <c r="A20" s="346" t="s">
        <v>984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1002">
        <f t="shared" si="0"/>
        <v>0</v>
      </c>
      <c r="E20" s="973"/>
    </row>
    <row r="21" spans="1:5">
      <c r="A21" s="346" t="s">
        <v>976</v>
      </c>
      <c r="B21" s="347">
        <f>B11*(B9+B10)</f>
        <v>1</v>
      </c>
      <c r="C21" s="551"/>
      <c r="D21" s="1002">
        <f t="shared" si="0"/>
        <v>0</v>
      </c>
      <c r="E21" s="973"/>
    </row>
    <row r="22" spans="1:5">
      <c r="A22" t="s">
        <v>977</v>
      </c>
      <c r="B22" s="347">
        <f>B9+B10</f>
        <v>1</v>
      </c>
      <c r="C22" s="551"/>
      <c r="D22" s="1002">
        <f t="shared" si="0"/>
        <v>0</v>
      </c>
      <c r="E22" s="973"/>
    </row>
    <row r="23" spans="1:5">
      <c r="A23" s="346" t="s">
        <v>999</v>
      </c>
      <c r="B23" s="347">
        <f>B10*2</f>
        <v>0</v>
      </c>
      <c r="C23" s="551"/>
      <c r="D23" s="1002">
        <f t="shared" si="0"/>
        <v>0</v>
      </c>
      <c r="E23" s="973"/>
    </row>
    <row r="24" spans="1:5">
      <c r="A24" s="346" t="s">
        <v>960</v>
      </c>
      <c r="B24" s="347">
        <f>B9+B10</f>
        <v>1</v>
      </c>
      <c r="C24" s="551"/>
      <c r="D24" s="1002">
        <f t="shared" si="0"/>
        <v>0</v>
      </c>
      <c r="E24" s="973"/>
    </row>
    <row r="25" spans="1:5">
      <c r="A25" s="346" t="s">
        <v>978</v>
      </c>
      <c r="B25" s="347">
        <f>IF(B5&gt;0,(B9+B10)*2,0)</f>
        <v>2</v>
      </c>
      <c r="C25" s="551"/>
      <c r="D25" s="1002">
        <f t="shared" si="0"/>
        <v>0</v>
      </c>
      <c r="E25" s="973"/>
    </row>
    <row r="26" spans="1:5">
      <c r="A26" s="341" t="s">
        <v>979</v>
      </c>
      <c r="B26" s="350">
        <f>(B9+B10)*2</f>
        <v>2</v>
      </c>
      <c r="C26" s="551"/>
      <c r="D26" s="1002">
        <f t="shared" si="0"/>
        <v>0</v>
      </c>
      <c r="E26" s="973"/>
    </row>
    <row r="27" spans="1:5">
      <c r="A27" s="346" t="s">
        <v>119</v>
      </c>
      <c r="B27" s="342">
        <f>IF(B10&gt;0,(B5+B7)*B10+#REF!*(B5+B7)*(B9+B10),0)</f>
        <v>0</v>
      </c>
      <c r="C27" s="551"/>
      <c r="D27" s="1002">
        <f t="shared" si="0"/>
        <v>0</v>
      </c>
      <c r="E27" s="973"/>
    </row>
    <row r="28" spans="1:5">
      <c r="A28" s="341" t="s">
        <v>969</v>
      </c>
      <c r="B28" s="342">
        <f>(B5+B7)*(B9+B10)*B14*2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((B5+B7)*(B9+B10)+(B5+B7)*(B9+B10))*B15</f>
        <v>0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(B5+B7)*B9</f>
        <v>5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IF(B10&gt;0,B10,0)</f>
        <v>0</v>
      </c>
      <c r="C31" s="551"/>
      <c r="D31" s="1002">
        <f t="shared" si="0"/>
        <v>0</v>
      </c>
      <c r="E31" s="973"/>
    </row>
    <row r="32" spans="1:5">
      <c r="A32" s="346" t="s">
        <v>947</v>
      </c>
      <c r="B32" s="347">
        <f>IF(B9&gt;0,B9,0)</f>
        <v>1</v>
      </c>
      <c r="C32" s="551"/>
      <c r="D32" s="1002">
        <f t="shared" si="0"/>
        <v>0</v>
      </c>
      <c r="E32" s="973"/>
    </row>
    <row r="33" spans="1:5">
      <c r="A33" s="346" t="s">
        <v>949</v>
      </c>
      <c r="B33" s="347">
        <f>B9+B10</f>
        <v>1</v>
      </c>
      <c r="C33" s="551"/>
      <c r="D33" s="1002">
        <f t="shared" si="0"/>
        <v>0</v>
      </c>
      <c r="E33" s="973"/>
    </row>
    <row r="34" spans="1:5">
      <c r="A34" s="346" t="s">
        <v>948</v>
      </c>
      <c r="B34" s="347">
        <f>IF(B10&gt;0,B10,0)</f>
        <v>0</v>
      </c>
      <c r="C34" s="551"/>
      <c r="D34" s="1002">
        <f t="shared" si="0"/>
        <v>0</v>
      </c>
      <c r="E34" s="973"/>
    </row>
    <row r="35" spans="1:5" ht="12.75">
      <c r="A35" s="988" t="s">
        <v>145</v>
      </c>
      <c r="B35" s="347">
        <f>B13</f>
        <v>1</v>
      </c>
      <c r="C35" s="551"/>
      <c r="D35" s="1002">
        <f t="shared" si="0"/>
        <v>0</v>
      </c>
      <c r="E35" s="973"/>
    </row>
    <row r="36" spans="1:5">
      <c r="A36" s="341" t="s">
        <v>943</v>
      </c>
      <c r="B36" s="347">
        <f>(B5+B7)*B9</f>
        <v>5</v>
      </c>
      <c r="C36" s="551"/>
      <c r="D36" s="1002">
        <f t="shared" si="0"/>
        <v>0</v>
      </c>
      <c r="E36" s="973"/>
    </row>
    <row r="37" spans="1:5">
      <c r="A37" s="341" t="s">
        <v>944</v>
      </c>
      <c r="B37" s="342">
        <f>(B5+B7)*B10</f>
        <v>0</v>
      </c>
      <c r="C37" s="551"/>
      <c r="D37" s="1002">
        <f t="shared" si="0"/>
        <v>0</v>
      </c>
      <c r="E37" s="973"/>
    </row>
    <row r="38" spans="1:5">
      <c r="A38" s="341" t="s">
        <v>980</v>
      </c>
      <c r="B38" s="342">
        <f>(B9+B10)*B5</f>
        <v>4</v>
      </c>
      <c r="C38" s="551"/>
      <c r="D38" s="1002">
        <f t="shared" si="0"/>
        <v>0</v>
      </c>
      <c r="E38" s="973"/>
    </row>
    <row r="39" spans="1:5">
      <c r="A39" s="341" t="s">
        <v>1000</v>
      </c>
      <c r="B39" s="342">
        <f>B9*2</f>
        <v>2</v>
      </c>
      <c r="C39" s="551"/>
      <c r="D39" s="1002">
        <f t="shared" si="0"/>
        <v>0</v>
      </c>
      <c r="E39" s="973"/>
    </row>
    <row r="40" spans="1:5">
      <c r="A40" s="346" t="s">
        <v>893</v>
      </c>
      <c r="B40" s="347">
        <f>(B9+B10)*2</f>
        <v>2</v>
      </c>
      <c r="C40" s="551"/>
      <c r="D40" s="1002">
        <f t="shared" si="0"/>
        <v>0</v>
      </c>
      <c r="E40" s="973"/>
    </row>
    <row r="41" spans="1:5">
      <c r="A41" s="346" t="s">
        <v>789</v>
      </c>
      <c r="B41" s="347">
        <f>(B10+B9)*4</f>
        <v>4</v>
      </c>
      <c r="C41" s="551"/>
      <c r="D41" s="1002">
        <f t="shared" si="0"/>
        <v>0</v>
      </c>
      <c r="E41" s="973"/>
    </row>
    <row r="42" spans="1:5">
      <c r="A42" s="346" t="s">
        <v>981</v>
      </c>
      <c r="B42" s="347">
        <f>(B9+B10)*4</f>
        <v>4</v>
      </c>
      <c r="C42" s="551"/>
      <c r="D42" s="1002">
        <f t="shared" si="0"/>
        <v>0</v>
      </c>
      <c r="E42" s="973"/>
    </row>
    <row r="43" spans="1:5">
      <c r="A43" s="346" t="s">
        <v>365</v>
      </c>
      <c r="B43" s="347">
        <f>(B5+B7)*(B9+B10)*B14</f>
        <v>0</v>
      </c>
      <c r="C43" s="551"/>
      <c r="D43" s="1002">
        <f t="shared" si="0"/>
        <v>0</v>
      </c>
      <c r="E43" s="973"/>
    </row>
    <row r="44" spans="1:5">
      <c r="A44" s="346" t="s">
        <v>467</v>
      </c>
      <c r="B44" s="347">
        <f>(B5+B7)*(B9+B10)*B15</f>
        <v>0</v>
      </c>
      <c r="C44" s="551"/>
      <c r="D44" s="1002">
        <f t="shared" si="0"/>
        <v>0</v>
      </c>
      <c r="E44" s="973"/>
    </row>
    <row r="45" spans="1:5" ht="12" thickBot="1">
      <c r="A45" s="977" t="s">
        <v>945</v>
      </c>
      <c r="B45" s="402">
        <f>B9*2</f>
        <v>2</v>
      </c>
      <c r="C45" s="590"/>
      <c r="D45" s="1002">
        <f t="shared" si="0"/>
        <v>0</v>
      </c>
      <c r="E45" s="973"/>
    </row>
    <row r="46" spans="1:5" ht="13.5" thickBot="1">
      <c r="A46" s="316"/>
      <c r="B46" s="316"/>
      <c r="C46" s="384" t="s">
        <v>9</v>
      </c>
      <c r="D46" s="979">
        <f>SUMIF(D18:D45,"&gt;0",D18:D45)</f>
        <v>0</v>
      </c>
      <c r="E46" s="973"/>
    </row>
    <row r="47" spans="1:5">
      <c r="E47" s="973"/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IF(B12=1,B9+B10,0)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IF(B12=6,B9+B10,0)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IF(B12=5,B9+B10,0)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IF(B12=2,B9+B10,0)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IF(B12=3,B9+B10,0)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IF(B12=4,B9+B10,0)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tabSelected="1"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158"/>
      <c r="C3" s="1159"/>
      <c r="D3" s="1159"/>
      <c r="E3" s="1159"/>
      <c r="F3" s="1022"/>
    </row>
    <row r="4" spans="2:6">
      <c r="B4" s="960" t="s">
        <v>961</v>
      </c>
      <c r="C4" s="961">
        <v>4</v>
      </c>
      <c r="D4" s="1311" t="s">
        <v>595</v>
      </c>
      <c r="E4" s="1311"/>
      <c r="F4" s="1312"/>
    </row>
    <row r="5" spans="2:6" ht="12" thickBot="1">
      <c r="B5" s="962" t="s">
        <v>1</v>
      </c>
      <c r="C5" s="963">
        <v>2</v>
      </c>
      <c r="D5" s="1313"/>
      <c r="E5" s="1313"/>
      <c r="F5" s="1314"/>
    </row>
    <row r="6" spans="2:6" ht="12" thickBot="1">
      <c r="B6" s="1005" t="s">
        <v>962</v>
      </c>
      <c r="C6" s="964">
        <v>3</v>
      </c>
      <c r="D6" s="1315" t="s">
        <v>963</v>
      </c>
      <c r="E6" s="1315"/>
      <c r="F6" s="1316"/>
    </row>
    <row r="7" spans="2:6" ht="12" thickBot="1">
      <c r="B7" s="1005" t="s">
        <v>510</v>
      </c>
      <c r="C7" s="965">
        <v>0</v>
      </c>
      <c r="D7" s="1317"/>
      <c r="E7" s="1317"/>
      <c r="F7" s="1318"/>
    </row>
    <row r="8" spans="2:6" ht="12" thickBot="1">
      <c r="B8" s="1348" t="s">
        <v>964</v>
      </c>
      <c r="C8" s="1007">
        <v>1</v>
      </c>
      <c r="D8" s="1349" t="s">
        <v>965</v>
      </c>
      <c r="E8" s="1350"/>
      <c r="F8" s="1351"/>
    </row>
    <row r="9" spans="2:6" ht="12" thickBot="1">
      <c r="B9" s="1345" t="s">
        <v>974</v>
      </c>
      <c r="C9" s="1346">
        <v>1</v>
      </c>
      <c r="D9" s="1332" t="s">
        <v>982</v>
      </c>
      <c r="E9" s="1333"/>
      <c r="F9" s="1334"/>
    </row>
    <row r="10" spans="2:6" ht="23.25" customHeight="1" thickBot="1">
      <c r="B10" s="1353" t="s">
        <v>589</v>
      </c>
      <c r="C10" s="1354">
        <v>2</v>
      </c>
      <c r="D10" s="1355" t="s">
        <v>951</v>
      </c>
      <c r="E10" s="1356"/>
      <c r="F10" s="1357"/>
    </row>
    <row r="11" spans="2:6" ht="12" thickBot="1">
      <c r="B11" s="1339" t="s">
        <v>277</v>
      </c>
      <c r="C11" s="901">
        <v>1</v>
      </c>
      <c r="D11" s="1145" t="s">
        <v>30</v>
      </c>
      <c r="E11" s="1157"/>
      <c r="F11" s="1146"/>
    </row>
    <row r="12" spans="2:6">
      <c r="B12" s="1010" t="s">
        <v>362</v>
      </c>
      <c r="C12" s="1011">
        <v>0</v>
      </c>
      <c r="D12" s="511" t="s">
        <v>287</v>
      </c>
      <c r="E12" s="369" t="s">
        <v>255</v>
      </c>
      <c r="F12" s="1358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22"/>
    </row>
    <row r="14" spans="2:6" ht="12" thickBot="1">
      <c r="B14" s="1253"/>
      <c r="C14" s="1253"/>
      <c r="D14" s="1253"/>
      <c r="E14" s="1253"/>
      <c r="F14" s="1023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7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973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976</v>
      </c>
      <c r="C19" s="975">
        <f>C9*C8</f>
        <v>1</v>
      </c>
      <c r="D19" s="551"/>
      <c r="E19" s="1002">
        <f t="shared" si="0"/>
        <v>0</v>
      </c>
      <c r="F19" s="973"/>
    </row>
    <row r="20" spans="2:6">
      <c r="B20" s="346" t="s">
        <v>985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978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977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979</v>
      </c>
      <c r="C26" s="976">
        <f>C8*2</f>
        <v>2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980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989</v>
      </c>
      <c r="C39" s="974">
        <f>IF(C6&gt;0,C4*C8,0)</f>
        <v>4</v>
      </c>
      <c r="D39" s="551"/>
      <c r="E39" s="1002">
        <f t="shared" si="0"/>
        <v>0</v>
      </c>
      <c r="F39" s="973"/>
    </row>
    <row r="40" spans="2:6">
      <c r="B40" s="346" t="s">
        <v>990</v>
      </c>
      <c r="C40" s="975">
        <f>IF(C7&gt;0,C4*C8,0)</f>
        <v>0</v>
      </c>
      <c r="D40" s="551"/>
      <c r="E40" s="1002">
        <f t="shared" si="0"/>
        <v>0</v>
      </c>
      <c r="F40" s="973"/>
    </row>
    <row r="41" spans="2:6">
      <c r="B41" s="346" t="s">
        <v>893</v>
      </c>
      <c r="C41" s="975">
        <f>(C6+C7-1)*2*C8</f>
        <v>4</v>
      </c>
      <c r="D41" s="551"/>
      <c r="E41" s="1002">
        <f t="shared" si="0"/>
        <v>0</v>
      </c>
      <c r="F41" s="973"/>
    </row>
    <row r="42" spans="2:6">
      <c r="B42" s="346" t="s">
        <v>789</v>
      </c>
      <c r="C42" s="975">
        <f>C8*4</f>
        <v>4</v>
      </c>
      <c r="D42" s="551"/>
      <c r="E42" s="1002">
        <f t="shared" si="0"/>
        <v>0</v>
      </c>
      <c r="F42" s="973"/>
    </row>
    <row r="43" spans="2:6">
      <c r="B43" s="346" t="s">
        <v>981</v>
      </c>
      <c r="C43" s="975">
        <f>C8*4</f>
        <v>4</v>
      </c>
      <c r="D43" s="551"/>
      <c r="E43" s="1002">
        <f t="shared" si="0"/>
        <v>0</v>
      </c>
      <c r="F43" s="973"/>
    </row>
    <row r="44" spans="2:6">
      <c r="B44" s="346" t="s">
        <v>957</v>
      </c>
      <c r="C44" s="975">
        <f>C10*C8</f>
        <v>2</v>
      </c>
      <c r="D44" s="551"/>
      <c r="E44" s="1002">
        <f t="shared" si="0"/>
        <v>0</v>
      </c>
      <c r="F44" s="973"/>
    </row>
    <row r="45" spans="2:6">
      <c r="B45" s="346" t="s">
        <v>365</v>
      </c>
      <c r="C45" s="975">
        <f>C4*C8*C12</f>
        <v>0</v>
      </c>
      <c r="D45" s="551"/>
      <c r="E45" s="1002">
        <f t="shared" si="0"/>
        <v>0</v>
      </c>
      <c r="F45" s="973"/>
    </row>
    <row r="46" spans="2:6">
      <c r="B46" s="346" t="s">
        <v>970</v>
      </c>
      <c r="C46" s="975">
        <f>C4*C8*C13</f>
        <v>0</v>
      </c>
      <c r="D46" s="551"/>
      <c r="E46" s="1002">
        <f t="shared" si="0"/>
        <v>0</v>
      </c>
    </row>
    <row r="47" spans="2:6" ht="12" thickBot="1">
      <c r="B47" s="977" t="s">
        <v>945</v>
      </c>
      <c r="C47" s="978">
        <f>IF(C6&gt;1,C8,0)</f>
        <v>1</v>
      </c>
      <c r="D47" s="590"/>
      <c r="E47" s="1002">
        <f t="shared" si="0"/>
        <v>0</v>
      </c>
    </row>
    <row r="48" spans="2:6" ht="13.5" thickBot="1">
      <c r="B48" s="316"/>
      <c r="C48" s="316"/>
      <c r="D48" s="384" t="s">
        <v>9</v>
      </c>
      <c r="E48" s="979">
        <f>SUMIF(E16:E47,"&gt;0",E16:E47)</f>
        <v>0</v>
      </c>
    </row>
    <row r="51" spans="2:5" ht="15.75" thickBot="1">
      <c r="B51" s="984" t="s">
        <v>950</v>
      </c>
    </row>
    <row r="52" spans="2:5" ht="12.75">
      <c r="B52" s="571" t="s">
        <v>489</v>
      </c>
      <c r="C52" s="995">
        <f>IF(C10=1,C8,0)</f>
        <v>0</v>
      </c>
      <c r="D52" s="980"/>
      <c r="E52" s="574">
        <f t="shared" ref="E52:E57" si="1">C52*D52</f>
        <v>0</v>
      </c>
    </row>
    <row r="53" spans="2:5" ht="12.75">
      <c r="B53" s="418" t="s">
        <v>486</v>
      </c>
      <c r="C53" s="996">
        <f>IF(C10=6,C8,0)</f>
        <v>0</v>
      </c>
      <c r="D53" s="611"/>
      <c r="E53" s="323">
        <f t="shared" si="1"/>
        <v>0</v>
      </c>
    </row>
    <row r="54" spans="2:5" ht="12.75">
      <c r="B54" s="418" t="s">
        <v>591</v>
      </c>
      <c r="C54" s="996">
        <f>IF(C10=5,C8,0)</f>
        <v>0</v>
      </c>
      <c r="D54" s="611"/>
      <c r="E54" s="323">
        <f t="shared" si="1"/>
        <v>0</v>
      </c>
    </row>
    <row r="55" spans="2:5" ht="12.75">
      <c r="B55" s="418" t="s">
        <v>487</v>
      </c>
      <c r="C55" s="996">
        <f>IF(C10=2,C8,0)</f>
        <v>1</v>
      </c>
      <c r="D55" s="611"/>
      <c r="E55" s="323">
        <f t="shared" si="1"/>
        <v>0</v>
      </c>
    </row>
    <row r="56" spans="2:5" ht="12.75">
      <c r="B56" s="418" t="s">
        <v>488</v>
      </c>
      <c r="C56" s="996">
        <f>IF(C10=3,C8,0)</f>
        <v>0</v>
      </c>
      <c r="D56" s="611"/>
      <c r="E56" s="323">
        <f t="shared" si="1"/>
        <v>0</v>
      </c>
    </row>
    <row r="57" spans="2:5" ht="13.5" thickBot="1">
      <c r="B57" s="981" t="s">
        <v>494</v>
      </c>
      <c r="C57" s="997">
        <f>IF(C10=4,C8,0)</f>
        <v>0</v>
      </c>
      <c r="D57" s="982"/>
      <c r="E57" s="333">
        <f t="shared" si="1"/>
        <v>0</v>
      </c>
    </row>
    <row r="58" spans="2:5" ht="13.5" thickBot="1">
      <c r="D58" s="983" t="s">
        <v>9</v>
      </c>
      <c r="E58" s="989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0" priority="15" operator="equal">
      <formula>"НЕТ"</formula>
    </cfRule>
    <cfRule type="cellIs" dxfId="1" priority="16" operator="equal">
      <formula>"ДА"</formula>
    </cfRule>
    <cfRule type="cellIs" dxfId="2" priority="1" operator="greaterThan">
      <formula>0.5</formula>
    </cfRule>
  </conditionalFormatting>
  <conditionalFormatting sqref="C52:C57">
    <cfRule type="cellIs" dxfId="12" priority="14" operator="equal">
      <formula>"ДА"</formula>
    </cfRule>
  </conditionalFormatting>
  <conditionalFormatting sqref="C54">
    <cfRule type="cellIs" dxfId="11" priority="11" operator="equal">
      <formula>"ДА"</formula>
    </cfRule>
    <cfRule type="cellIs" dxfId="10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9" priority="5" operator="greaterThan">
      <formula>0</formula>
    </cfRule>
    <cfRule type="cellIs" dxfId="8" priority="6" operator="greaterThan">
      <formula>0</formula>
    </cfRule>
    <cfRule type="cellIs" dxfId="7" priority="10" operator="greaterThan">
      <formula>0</formula>
    </cfRule>
  </conditionalFormatting>
  <conditionalFormatting sqref="C54">
    <cfRule type="cellIs" dxfId="6" priority="7" operator="equal">
      <formula>"ДА"</formula>
    </cfRule>
    <cfRule type="cellIs" dxfId="5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4" priority="3" operator="greaterThan">
      <formula>0</formula>
    </cfRule>
  </conditionalFormatting>
  <conditionalFormatting sqref="D33:E37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2025-06-16T13:22:46Z</dcterms:modified>
</cp:coreProperties>
</file>