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8_{67731F96-E092-4CED-AC3C-1A569CDBDD80}" xr6:coauthVersionLast="45" xr6:coauthVersionMax="45" xr10:uidLastSave="{00000000-0000-0000-0000-000000000000}"/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28680" yWindow="-120" windowWidth="29040" windowHeight="15720" activeTab="2" xr2:uid="{00000000-000D-0000-FFFF-FFFF00000000}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BENTHIN'!$B$3:$AG$158</definedName>
    <definedName name="_xlnm.Print_Area" localSheetId="0">'Рулонные системы BENTHIN'!$B$2:$AG$158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26" i="8" l="1"/>
  <c r="AB126" i="8"/>
  <c r="AA126" i="8"/>
  <c r="Z126" i="8"/>
  <c r="Y126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6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S27" i="6"/>
  <c r="R27" i="6"/>
  <c r="Q27" i="6"/>
  <c r="P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7" i="5"/>
  <c r="G137" i="5"/>
  <c r="H137" i="5"/>
  <c r="I137" i="5"/>
  <c r="J137" i="5"/>
  <c r="K137" i="5"/>
  <c r="L137" i="5"/>
  <c r="M137" i="5"/>
  <c r="N137" i="5"/>
  <c r="O137" i="5"/>
  <c r="P137" i="5"/>
  <c r="Q137" i="5"/>
  <c r="R137" i="5"/>
  <c r="S137" i="5"/>
  <c r="T137" i="5"/>
  <c r="U137" i="5"/>
  <c r="V137" i="5"/>
  <c r="W137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S9" i="6" l="1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6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58" i="5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4" i="5"/>
  <c r="R133" i="5"/>
  <c r="R132" i="5"/>
  <c r="R131" i="5"/>
  <c r="R130" i="5"/>
  <c r="R129" i="5"/>
  <c r="R128" i="5"/>
  <c r="R127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4" i="5"/>
  <c r="Q133" i="5"/>
  <c r="Q132" i="5"/>
  <c r="Q131" i="5"/>
  <c r="Q130" i="5"/>
  <c r="Q129" i="5"/>
  <c r="Q128" i="5"/>
  <c r="Q127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3" i="8"/>
  <c r="R132" i="8"/>
  <c r="R131" i="8"/>
  <c r="R130" i="8"/>
  <c r="R129" i="8"/>
  <c r="R128" i="8"/>
  <c r="R127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8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3" i="8"/>
  <c r="Q132" i="8"/>
  <c r="Q131" i="8"/>
  <c r="Q130" i="8"/>
  <c r="Q129" i="8"/>
  <c r="Q128" i="8"/>
  <c r="Q127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8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3" i="8"/>
  <c r="P132" i="8"/>
  <c r="P131" i="8"/>
  <c r="P130" i="8"/>
  <c r="P129" i="8"/>
  <c r="P128" i="8"/>
  <c r="P127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8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3" i="8"/>
  <c r="O132" i="8"/>
  <c r="O131" i="8"/>
  <c r="O130" i="8"/>
  <c r="O129" i="8"/>
  <c r="O128" i="8"/>
  <c r="O127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8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3" i="8"/>
  <c r="W132" i="8"/>
  <c r="W131" i="8"/>
  <c r="W130" i="8"/>
  <c r="W129" i="8"/>
  <c r="W128" i="8"/>
  <c r="W127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8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3" i="8"/>
  <c r="V132" i="8"/>
  <c r="V131" i="8"/>
  <c r="V130" i="8"/>
  <c r="V129" i="8"/>
  <c r="V128" i="8"/>
  <c r="V127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4" i="5"/>
  <c r="W133" i="5"/>
  <c r="W132" i="5"/>
  <c r="W131" i="5"/>
  <c r="W130" i="5"/>
  <c r="W129" i="5"/>
  <c r="W128" i="5"/>
  <c r="W127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4" i="5"/>
  <c r="V133" i="5"/>
  <c r="V132" i="5"/>
  <c r="V131" i="5"/>
  <c r="V130" i="5"/>
  <c r="V129" i="5"/>
  <c r="V128" i="5"/>
  <c r="V127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4" i="5"/>
  <c r="P133" i="5"/>
  <c r="P132" i="5"/>
  <c r="P131" i="5"/>
  <c r="P130" i="5"/>
  <c r="P129" i="5"/>
  <c r="P128" i="5"/>
  <c r="P127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4" i="5"/>
  <c r="O133" i="5"/>
  <c r="O132" i="5"/>
  <c r="O131" i="5"/>
  <c r="O130" i="5"/>
  <c r="O129" i="5"/>
  <c r="O128" i="5"/>
  <c r="O127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4" i="5"/>
  <c r="G144" i="5"/>
  <c r="H144" i="5"/>
  <c r="I144" i="5"/>
  <c r="J144" i="5"/>
  <c r="K144" i="5"/>
  <c r="L144" i="5"/>
  <c r="M144" i="5"/>
  <c r="N144" i="5"/>
  <c r="S144" i="5"/>
  <c r="T144" i="5"/>
  <c r="U144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4" i="8"/>
  <c r="G144" i="8"/>
  <c r="H144" i="8"/>
  <c r="I144" i="8"/>
  <c r="J144" i="8"/>
  <c r="K144" i="8"/>
  <c r="L144" i="8"/>
  <c r="M144" i="8"/>
  <c r="N144" i="8"/>
  <c r="S144" i="8"/>
  <c r="T144" i="8"/>
  <c r="U144" i="8"/>
  <c r="X144" i="8"/>
  <c r="Y144" i="8"/>
  <c r="Z144" i="8"/>
  <c r="AA144" i="8"/>
  <c r="AB144" i="8"/>
  <c r="AC144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2" i="8" l="1"/>
  <c r="G152" i="8"/>
  <c r="H152" i="8"/>
  <c r="I152" i="8"/>
  <c r="J152" i="8"/>
  <c r="K152" i="8"/>
  <c r="L152" i="8"/>
  <c r="M152" i="8"/>
  <c r="N152" i="8"/>
  <c r="S152" i="8"/>
  <c r="T152" i="8"/>
  <c r="U152" i="8"/>
  <c r="X152" i="8"/>
  <c r="Y152" i="8"/>
  <c r="Z152" i="8"/>
  <c r="AA152" i="8"/>
  <c r="AB152" i="8"/>
  <c r="AC152" i="8"/>
  <c r="AD158" i="8"/>
  <c r="AC158" i="8"/>
  <c r="AB158" i="8"/>
  <c r="AA158" i="8"/>
  <c r="Z158" i="8"/>
  <c r="Y158" i="8"/>
  <c r="X158" i="8"/>
  <c r="U158" i="8"/>
  <c r="T158" i="8"/>
  <c r="S158" i="8"/>
  <c r="N158" i="8"/>
  <c r="M158" i="8"/>
  <c r="L158" i="8"/>
  <c r="K158" i="8"/>
  <c r="J158" i="8"/>
  <c r="I158" i="8"/>
  <c r="H158" i="8"/>
  <c r="G158" i="8"/>
  <c r="F158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D151" i="8"/>
  <c r="AC151" i="8"/>
  <c r="AB151" i="8"/>
  <c r="AA151" i="8"/>
  <c r="Z151" i="8"/>
  <c r="Y151" i="8"/>
  <c r="X151" i="8"/>
  <c r="U151" i="8"/>
  <c r="T151" i="8"/>
  <c r="S151" i="8"/>
  <c r="N151" i="8"/>
  <c r="M151" i="8"/>
  <c r="L151" i="8"/>
  <c r="K151" i="8"/>
  <c r="J151" i="8"/>
  <c r="I151" i="8"/>
  <c r="H151" i="8"/>
  <c r="G151" i="8"/>
  <c r="F151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D147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3" i="8"/>
  <c r="AC143" i="8"/>
  <c r="AB143" i="8"/>
  <c r="AA143" i="8"/>
  <c r="Z143" i="8"/>
  <c r="Y143" i="8"/>
  <c r="X143" i="8"/>
  <c r="U143" i="8"/>
  <c r="T143" i="8"/>
  <c r="S143" i="8"/>
  <c r="N143" i="8"/>
  <c r="M143" i="8"/>
  <c r="L143" i="8"/>
  <c r="K143" i="8"/>
  <c r="J143" i="8"/>
  <c r="I143" i="8"/>
  <c r="H143" i="8"/>
  <c r="G143" i="8"/>
  <c r="F143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3" i="8"/>
  <c r="AC133" i="8"/>
  <c r="AB133" i="8"/>
  <c r="AA133" i="8"/>
  <c r="Z133" i="8"/>
  <c r="Y133" i="8"/>
  <c r="X133" i="8"/>
  <c r="U133" i="8"/>
  <c r="T133" i="8"/>
  <c r="S133" i="8"/>
  <c r="N133" i="8"/>
  <c r="M133" i="8"/>
  <c r="L133" i="8"/>
  <c r="K133" i="8"/>
  <c r="J133" i="8"/>
  <c r="I133" i="8"/>
  <c r="H133" i="8"/>
  <c r="G133" i="8"/>
  <c r="F133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2" i="5" l="1"/>
  <c r="G152" i="5"/>
  <c r="H152" i="5"/>
  <c r="I152" i="5"/>
  <c r="J152" i="5"/>
  <c r="K152" i="5"/>
  <c r="L152" i="5"/>
  <c r="M152" i="5"/>
  <c r="N152" i="5"/>
  <c r="S152" i="5"/>
  <c r="T152" i="5"/>
  <c r="U152" i="5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6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6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8" i="2" l="1"/>
  <c r="M157" i="2"/>
  <c r="M156" i="2"/>
  <c r="M155" i="2"/>
  <c r="M154" i="2"/>
  <c r="M153" i="2"/>
  <c r="M151" i="2"/>
  <c r="M150" i="2"/>
  <c r="M149" i="2"/>
  <c r="M148" i="2"/>
  <c r="M147" i="2"/>
  <c r="M146" i="2"/>
  <c r="M145" i="2"/>
  <c r="M143" i="2"/>
  <c r="M142" i="2"/>
  <c r="M141" i="2"/>
  <c r="M140" i="2"/>
  <c r="M139" i="2"/>
  <c r="M138" i="2"/>
  <c r="M134" i="2"/>
  <c r="M133" i="2"/>
  <c r="M132" i="2"/>
  <c r="M131" i="2"/>
  <c r="M130" i="2"/>
  <c r="M129" i="2"/>
  <c r="M128" i="2"/>
  <c r="M127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8" i="2"/>
  <c r="I157" i="2"/>
  <c r="I156" i="2"/>
  <c r="I155" i="2"/>
  <c r="I154" i="2"/>
  <c r="I153" i="2"/>
  <c r="I151" i="2"/>
  <c r="I150" i="2"/>
  <c r="I149" i="2"/>
  <c r="I148" i="2"/>
  <c r="I147" i="2"/>
  <c r="I146" i="2"/>
  <c r="I145" i="2"/>
  <c r="I143" i="2"/>
  <c r="I142" i="2"/>
  <c r="I141" i="2"/>
  <c r="I140" i="2"/>
  <c r="I139" i="2"/>
  <c r="I138" i="2"/>
  <c r="I134" i="2"/>
  <c r="I133" i="2"/>
  <c r="I132" i="2"/>
  <c r="I131" i="2"/>
  <c r="I130" i="2"/>
  <c r="I129" i="2"/>
  <c r="I128" i="2"/>
  <c r="I127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3" i="5"/>
  <c r="G143" i="5"/>
  <c r="H143" i="5"/>
  <c r="I143" i="5"/>
  <c r="J143" i="5"/>
  <c r="K143" i="5"/>
  <c r="L143" i="5"/>
  <c r="M143" i="5"/>
  <c r="N143" i="5"/>
  <c r="S143" i="5"/>
  <c r="T143" i="5"/>
  <c r="U143" i="5"/>
  <c r="F145" i="5"/>
  <c r="G145" i="5"/>
  <c r="H145" i="5"/>
  <c r="I145" i="5"/>
  <c r="J145" i="5"/>
  <c r="K145" i="5"/>
  <c r="L145" i="5"/>
  <c r="M145" i="5"/>
  <c r="N145" i="5"/>
  <c r="S145" i="5"/>
  <c r="T145" i="5"/>
  <c r="U145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3" i="2"/>
  <c r="G143" i="2"/>
  <c r="H143" i="2"/>
  <c r="J143" i="2"/>
  <c r="K143" i="2"/>
  <c r="L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145" i="2"/>
  <c r="G145" i="2"/>
  <c r="H145" i="2"/>
  <c r="J145" i="2"/>
  <c r="K145" i="2"/>
  <c r="L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3" i="5" l="1"/>
  <c r="G133" i="5"/>
  <c r="H133" i="5"/>
  <c r="I133" i="5"/>
  <c r="J133" i="5"/>
  <c r="K133" i="5"/>
  <c r="L133" i="5"/>
  <c r="M133" i="5"/>
  <c r="N133" i="5"/>
  <c r="S133" i="5"/>
  <c r="T133" i="5"/>
  <c r="U133" i="5"/>
  <c r="F139" i="5"/>
  <c r="G139" i="5"/>
  <c r="H139" i="5"/>
  <c r="I139" i="5"/>
  <c r="J139" i="5"/>
  <c r="K139" i="5"/>
  <c r="L139" i="5"/>
  <c r="M139" i="5"/>
  <c r="N139" i="5"/>
  <c r="S139" i="5"/>
  <c r="T139" i="5"/>
  <c r="U139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7" i="5"/>
  <c r="G127" i="5"/>
  <c r="H127" i="5"/>
  <c r="I127" i="5"/>
  <c r="J127" i="5"/>
  <c r="K127" i="5"/>
  <c r="L127" i="5"/>
  <c r="M127" i="5"/>
  <c r="N127" i="5"/>
  <c r="S127" i="5"/>
  <c r="T127" i="5"/>
  <c r="U127" i="5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139" i="2"/>
  <c r="G139" i="2"/>
  <c r="H139" i="2"/>
  <c r="J139" i="2"/>
  <c r="K139" i="2"/>
  <c r="L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L127" i="2"/>
  <c r="K127" i="2"/>
  <c r="J127" i="2"/>
  <c r="H127" i="2"/>
  <c r="G127" i="2"/>
  <c r="F127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8" i="5"/>
  <c r="I157" i="5"/>
  <c r="I156" i="5"/>
  <c r="I155" i="5"/>
  <c r="I154" i="5"/>
  <c r="I153" i="5"/>
  <c r="I151" i="5"/>
  <c r="I150" i="5"/>
  <c r="I149" i="5"/>
  <c r="I148" i="5"/>
  <c r="I147" i="5"/>
  <c r="I146" i="5"/>
  <c r="I142" i="5"/>
  <c r="I141" i="5"/>
  <c r="I140" i="5"/>
  <c r="I134" i="5"/>
  <c r="I132" i="5"/>
  <c r="I131" i="5"/>
  <c r="I130" i="5"/>
  <c r="I129" i="5"/>
  <c r="I128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8" i="5"/>
  <c r="H157" i="5"/>
  <c r="H156" i="5"/>
  <c r="H155" i="5"/>
  <c r="H154" i="5"/>
  <c r="H153" i="5"/>
  <c r="H151" i="5"/>
  <c r="H150" i="5"/>
  <c r="H149" i="5"/>
  <c r="H148" i="5"/>
  <c r="H147" i="5"/>
  <c r="H146" i="5"/>
  <c r="H142" i="5"/>
  <c r="H141" i="5"/>
  <c r="H140" i="5"/>
  <c r="H134" i="5"/>
  <c r="H132" i="5"/>
  <c r="H131" i="5"/>
  <c r="H130" i="5"/>
  <c r="H129" i="5"/>
  <c r="H128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2" i="5" l="1"/>
  <c r="G142" i="5"/>
  <c r="J142" i="5"/>
  <c r="K142" i="5"/>
  <c r="L142" i="5"/>
  <c r="M142" i="5"/>
  <c r="N142" i="5"/>
  <c r="S142" i="5"/>
  <c r="T142" i="5"/>
  <c r="U142" i="5"/>
  <c r="F51" i="5"/>
  <c r="G51" i="5"/>
  <c r="J51" i="5"/>
  <c r="K51" i="5"/>
  <c r="L51" i="5"/>
  <c r="M51" i="5"/>
  <c r="N51" i="5"/>
  <c r="S51" i="5"/>
  <c r="T51" i="5"/>
  <c r="U51" i="5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6" i="7" l="1"/>
  <c r="K56" i="7"/>
  <c r="J56" i="7"/>
  <c r="H56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6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6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6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6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6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8" i="5" l="1"/>
  <c r="U157" i="5"/>
  <c r="U156" i="5"/>
  <c r="U155" i="5"/>
  <c r="U154" i="5"/>
  <c r="U153" i="5"/>
  <c r="U151" i="5"/>
  <c r="U150" i="5"/>
  <c r="U149" i="5"/>
  <c r="U148" i="5"/>
  <c r="U147" i="5"/>
  <c r="U146" i="5"/>
  <c r="U141" i="5"/>
  <c r="U140" i="5"/>
  <c r="U134" i="5"/>
  <c r="U132" i="5"/>
  <c r="U131" i="5"/>
  <c r="U130" i="5"/>
  <c r="U129" i="5"/>
  <c r="U128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8" i="5"/>
  <c r="T157" i="5"/>
  <c r="T156" i="5"/>
  <c r="T155" i="5"/>
  <c r="T154" i="5"/>
  <c r="T153" i="5"/>
  <c r="T151" i="5"/>
  <c r="T150" i="5"/>
  <c r="T149" i="5"/>
  <c r="T148" i="5"/>
  <c r="T147" i="5"/>
  <c r="T146" i="5"/>
  <c r="T141" i="5"/>
  <c r="T140" i="5"/>
  <c r="T134" i="5"/>
  <c r="T132" i="5"/>
  <c r="T131" i="5"/>
  <c r="T130" i="5"/>
  <c r="T129" i="5"/>
  <c r="T128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8" i="5"/>
  <c r="S157" i="5"/>
  <c r="S156" i="5"/>
  <c r="S155" i="5"/>
  <c r="S154" i="5"/>
  <c r="S153" i="5"/>
  <c r="S151" i="5"/>
  <c r="S150" i="5"/>
  <c r="S149" i="5"/>
  <c r="S148" i="5"/>
  <c r="S147" i="5"/>
  <c r="S146" i="5"/>
  <c r="S141" i="5"/>
  <c r="S140" i="5"/>
  <c r="S134" i="5"/>
  <c r="S132" i="5"/>
  <c r="S131" i="5"/>
  <c r="S130" i="5"/>
  <c r="S129" i="5"/>
  <c r="S128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8" i="5"/>
  <c r="N157" i="5"/>
  <c r="N156" i="5"/>
  <c r="N155" i="5"/>
  <c r="N154" i="5"/>
  <c r="N153" i="5"/>
  <c r="N151" i="5"/>
  <c r="N150" i="5"/>
  <c r="N149" i="5"/>
  <c r="N148" i="5"/>
  <c r="N147" i="5"/>
  <c r="N146" i="5"/>
  <c r="N141" i="5"/>
  <c r="N140" i="5"/>
  <c r="N134" i="5"/>
  <c r="N132" i="5"/>
  <c r="N131" i="5"/>
  <c r="N130" i="5"/>
  <c r="N129" i="5"/>
  <c r="N128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8" i="5"/>
  <c r="M157" i="5"/>
  <c r="M156" i="5"/>
  <c r="M155" i="5"/>
  <c r="M154" i="5"/>
  <c r="M153" i="5"/>
  <c r="M151" i="5"/>
  <c r="M150" i="5"/>
  <c r="M149" i="5"/>
  <c r="M148" i="5"/>
  <c r="M147" i="5"/>
  <c r="M146" i="5"/>
  <c r="M141" i="5"/>
  <c r="M140" i="5"/>
  <c r="M134" i="5"/>
  <c r="M132" i="5"/>
  <c r="M131" i="5"/>
  <c r="M130" i="5"/>
  <c r="M129" i="5"/>
  <c r="M128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8" i="5"/>
  <c r="L157" i="5"/>
  <c r="L156" i="5"/>
  <c r="L155" i="5"/>
  <c r="L154" i="5"/>
  <c r="L153" i="5"/>
  <c r="L151" i="5"/>
  <c r="L150" i="5"/>
  <c r="L149" i="5"/>
  <c r="L148" i="5"/>
  <c r="L147" i="5"/>
  <c r="L146" i="5"/>
  <c r="L141" i="5"/>
  <c r="L140" i="5"/>
  <c r="L134" i="5"/>
  <c r="L132" i="5"/>
  <c r="L131" i="5"/>
  <c r="L130" i="5"/>
  <c r="L129" i="5"/>
  <c r="L128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8" i="5"/>
  <c r="K157" i="5"/>
  <c r="K156" i="5"/>
  <c r="K155" i="5"/>
  <c r="K154" i="5"/>
  <c r="K153" i="5"/>
  <c r="K151" i="5"/>
  <c r="K150" i="5"/>
  <c r="K149" i="5"/>
  <c r="K148" i="5"/>
  <c r="K147" i="5"/>
  <c r="K146" i="5"/>
  <c r="K141" i="5"/>
  <c r="K140" i="5"/>
  <c r="K134" i="5"/>
  <c r="K132" i="5"/>
  <c r="K131" i="5"/>
  <c r="K130" i="5"/>
  <c r="K129" i="5"/>
  <c r="K128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8" i="5"/>
  <c r="J157" i="5"/>
  <c r="J156" i="5"/>
  <c r="J155" i="5"/>
  <c r="J154" i="5"/>
  <c r="J153" i="5"/>
  <c r="J151" i="5"/>
  <c r="J150" i="5"/>
  <c r="J149" i="5"/>
  <c r="J148" i="5"/>
  <c r="J147" i="5"/>
  <c r="J146" i="5"/>
  <c r="J141" i="5"/>
  <c r="J140" i="5"/>
  <c r="J134" i="5"/>
  <c r="J132" i="5"/>
  <c r="J131" i="5"/>
  <c r="J130" i="5"/>
  <c r="J129" i="5"/>
  <c r="J128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8" i="5"/>
  <c r="G157" i="5"/>
  <c r="G156" i="5"/>
  <c r="G155" i="5"/>
  <c r="G154" i="5"/>
  <c r="G153" i="5"/>
  <c r="G151" i="5"/>
  <c r="G150" i="5"/>
  <c r="G149" i="5"/>
  <c r="G148" i="5"/>
  <c r="G147" i="5"/>
  <c r="G146" i="5"/>
  <c r="G141" i="5"/>
  <c r="G140" i="5"/>
  <c r="G134" i="5"/>
  <c r="G132" i="5"/>
  <c r="G131" i="5"/>
  <c r="G130" i="5"/>
  <c r="G129" i="5"/>
  <c r="G128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8" i="5"/>
  <c r="F157" i="5"/>
  <c r="F156" i="5"/>
  <c r="F155" i="5"/>
  <c r="F154" i="5"/>
  <c r="F153" i="5"/>
  <c r="F151" i="5"/>
  <c r="F150" i="5"/>
  <c r="F149" i="5"/>
  <c r="F148" i="5"/>
  <c r="F147" i="5"/>
  <c r="F146" i="5"/>
  <c r="F141" i="5"/>
  <c r="F140" i="5"/>
  <c r="F134" i="5"/>
  <c r="F132" i="5"/>
  <c r="F131" i="5"/>
  <c r="F130" i="5"/>
  <c r="F129" i="5"/>
  <c r="F128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5" i="3" l="1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8" i="2" l="1"/>
  <c r="V157" i="2"/>
  <c r="V156" i="2"/>
  <c r="V155" i="2"/>
  <c r="V154" i="2"/>
  <c r="V153" i="2"/>
  <c r="V151" i="2"/>
  <c r="V150" i="2"/>
  <c r="V149" i="2"/>
  <c r="V148" i="2"/>
  <c r="V147" i="2"/>
  <c r="V146" i="2"/>
  <c r="V141" i="2"/>
  <c r="V140" i="2"/>
  <c r="V134" i="2"/>
  <c r="V132" i="2"/>
  <c r="V131" i="2"/>
  <c r="V130" i="2"/>
  <c r="V129" i="2"/>
  <c r="V128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8" i="2"/>
  <c r="U157" i="2"/>
  <c r="U156" i="2"/>
  <c r="U155" i="2"/>
  <c r="U154" i="2"/>
  <c r="U153" i="2"/>
  <c r="U151" i="2"/>
  <c r="U150" i="2"/>
  <c r="U149" i="2"/>
  <c r="U148" i="2"/>
  <c r="U147" i="2"/>
  <c r="U146" i="2"/>
  <c r="U141" i="2"/>
  <c r="U140" i="2"/>
  <c r="U134" i="2"/>
  <c r="U132" i="2"/>
  <c r="U131" i="2"/>
  <c r="U130" i="2"/>
  <c r="U129" i="2"/>
  <c r="U128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8" i="2"/>
  <c r="T157" i="2"/>
  <c r="T156" i="2"/>
  <c r="T155" i="2"/>
  <c r="T154" i="2"/>
  <c r="T153" i="2"/>
  <c r="T151" i="2"/>
  <c r="T150" i="2"/>
  <c r="T149" i="2"/>
  <c r="T148" i="2"/>
  <c r="T147" i="2"/>
  <c r="T146" i="2"/>
  <c r="T141" i="2"/>
  <c r="T140" i="2"/>
  <c r="T134" i="2"/>
  <c r="T132" i="2"/>
  <c r="T131" i="2"/>
  <c r="T130" i="2"/>
  <c r="T129" i="2"/>
  <c r="T128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8" i="2" l="1"/>
  <c r="AH157" i="2"/>
  <c r="AH156" i="2"/>
  <c r="AH155" i="2"/>
  <c r="AH154" i="2"/>
  <c r="AH153" i="2"/>
  <c r="AH151" i="2"/>
  <c r="AH150" i="2"/>
  <c r="AH149" i="2"/>
  <c r="AH148" i="2"/>
  <c r="AH147" i="2"/>
  <c r="AH146" i="2"/>
  <c r="AH141" i="2"/>
  <c r="AH140" i="2"/>
  <c r="AH134" i="2"/>
  <c r="AH132" i="2"/>
  <c r="AH131" i="2"/>
  <c r="AH130" i="2"/>
  <c r="AH129" i="2"/>
  <c r="AH128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8" i="2"/>
  <c r="AD157" i="2"/>
  <c r="AD156" i="2"/>
  <c r="AD155" i="2"/>
  <c r="AD154" i="2"/>
  <c r="AD153" i="2"/>
  <c r="AD151" i="2"/>
  <c r="AD150" i="2"/>
  <c r="AD149" i="2"/>
  <c r="AD148" i="2"/>
  <c r="AD147" i="2"/>
  <c r="AD146" i="2"/>
  <c r="AD141" i="2"/>
  <c r="AD140" i="2"/>
  <c r="AD134" i="2"/>
  <c r="AD132" i="2"/>
  <c r="AD131" i="2"/>
  <c r="AD130" i="2"/>
  <c r="AD129" i="2"/>
  <c r="AD128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8" i="2"/>
  <c r="AC157" i="2"/>
  <c r="AC156" i="2"/>
  <c r="AC155" i="2"/>
  <c r="AC154" i="2"/>
  <c r="AC153" i="2"/>
  <c r="AC151" i="2"/>
  <c r="AC150" i="2"/>
  <c r="AC149" i="2"/>
  <c r="AC148" i="2"/>
  <c r="AC147" i="2"/>
  <c r="AC146" i="2"/>
  <c r="AC141" i="2"/>
  <c r="AC140" i="2"/>
  <c r="AC134" i="2"/>
  <c r="AC132" i="2"/>
  <c r="AC131" i="2"/>
  <c r="AC130" i="2"/>
  <c r="AC129" i="2"/>
  <c r="AC128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8" i="2" l="1"/>
  <c r="P157" i="2"/>
  <c r="P156" i="2"/>
  <c r="P155" i="2"/>
  <c r="P154" i="2"/>
  <c r="P153" i="2"/>
  <c r="P151" i="2"/>
  <c r="P150" i="2"/>
  <c r="P149" i="2"/>
  <c r="P148" i="2"/>
  <c r="P147" i="2"/>
  <c r="P146" i="2"/>
  <c r="P141" i="2"/>
  <c r="P140" i="2"/>
  <c r="P134" i="2"/>
  <c r="P132" i="2"/>
  <c r="P131" i="2"/>
  <c r="P130" i="2"/>
  <c r="P129" i="2"/>
  <c r="P128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8" i="2"/>
  <c r="L157" i="2"/>
  <c r="L156" i="2"/>
  <c r="L155" i="2"/>
  <c r="L154" i="2"/>
  <c r="L153" i="2"/>
  <c r="L151" i="2"/>
  <c r="L150" i="2"/>
  <c r="L149" i="2"/>
  <c r="L148" i="2"/>
  <c r="L147" i="2"/>
  <c r="L146" i="2"/>
  <c r="L141" i="2"/>
  <c r="L140" i="2"/>
  <c r="L134" i="2"/>
  <c r="L132" i="2"/>
  <c r="L131" i="2"/>
  <c r="L130" i="2"/>
  <c r="L129" i="2"/>
  <c r="L128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8" i="2" l="1"/>
  <c r="H157" i="2"/>
  <c r="H156" i="2"/>
  <c r="H155" i="2"/>
  <c r="H154" i="2"/>
  <c r="H153" i="2"/>
  <c r="H151" i="2"/>
  <c r="H150" i="2"/>
  <c r="H149" i="2"/>
  <c r="H148" i="2"/>
  <c r="H147" i="2"/>
  <c r="H146" i="2"/>
  <c r="H141" i="2"/>
  <c r="H140" i="2"/>
  <c r="H134" i="2"/>
  <c r="H132" i="2"/>
  <c r="H131" i="2"/>
  <c r="H130" i="2"/>
  <c r="H129" i="2"/>
  <c r="H128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8" i="2" l="1"/>
  <c r="AF148" i="2"/>
  <c r="AE148" i="2"/>
  <c r="AB148" i="2"/>
  <c r="AA148" i="2"/>
  <c r="Z148" i="2"/>
  <c r="Y148" i="2"/>
  <c r="X148" i="2"/>
  <c r="W148" i="2"/>
  <c r="S148" i="2"/>
  <c r="R148" i="2"/>
  <c r="Q148" i="2"/>
  <c r="O148" i="2"/>
  <c r="N148" i="2"/>
  <c r="K148" i="2"/>
  <c r="J148" i="2"/>
  <c r="G148" i="2"/>
  <c r="F148" i="2"/>
  <c r="AG147" i="2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8" i="2" l="1"/>
  <c r="F157" i="2"/>
  <c r="F156" i="2"/>
  <c r="F155" i="2"/>
  <c r="F154" i="2"/>
  <c r="F153" i="2"/>
  <c r="F151" i="2"/>
  <c r="F150" i="2"/>
  <c r="F149" i="2"/>
  <c r="F146" i="2"/>
  <c r="F141" i="2"/>
  <c r="F140" i="2"/>
  <c r="F134" i="2"/>
  <c r="F132" i="2"/>
  <c r="F131" i="2"/>
  <c r="F130" i="2"/>
  <c r="F129" i="2"/>
  <c r="F128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8" i="2" l="1"/>
  <c r="AE157" i="2"/>
  <c r="AE156" i="2"/>
  <c r="AE155" i="2"/>
  <c r="AE154" i="2"/>
  <c r="AE153" i="2"/>
  <c r="AE151" i="2"/>
  <c r="AE150" i="2"/>
  <c r="AE149" i="2"/>
  <c r="AE146" i="2"/>
  <c r="AE141" i="2"/>
  <c r="AE140" i="2"/>
  <c r="AE134" i="2"/>
  <c r="AE132" i="2"/>
  <c r="AE131" i="2"/>
  <c r="AE130" i="2"/>
  <c r="AE129" i="2"/>
  <c r="AE128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50" i="2" l="1"/>
  <c r="J150" i="2"/>
  <c r="K150" i="2"/>
  <c r="N150" i="2"/>
  <c r="O150" i="2"/>
  <c r="Q150" i="2"/>
  <c r="R150" i="2"/>
  <c r="S150" i="2"/>
  <c r="W150" i="2"/>
  <c r="X150" i="2"/>
  <c r="Y150" i="2"/>
  <c r="Z150" i="2"/>
  <c r="AA150" i="2"/>
  <c r="AB150" i="2"/>
  <c r="AF150" i="2"/>
  <c r="AG150" i="2"/>
  <c r="G129" i="2"/>
  <c r="J129" i="2"/>
  <c r="K129" i="2"/>
  <c r="N129" i="2"/>
  <c r="O129" i="2"/>
  <c r="Q129" i="2"/>
  <c r="R129" i="2"/>
  <c r="S129" i="2"/>
  <c r="W129" i="2"/>
  <c r="X129" i="2"/>
  <c r="Y129" i="2"/>
  <c r="Z129" i="2"/>
  <c r="AA129" i="2"/>
  <c r="AB129" i="2"/>
  <c r="AF129" i="2"/>
  <c r="AG129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8" i="2" l="1"/>
  <c r="W158" i="2"/>
  <c r="X157" i="2"/>
  <c r="W157" i="2"/>
  <c r="X156" i="2"/>
  <c r="W156" i="2"/>
  <c r="X155" i="2"/>
  <c r="W155" i="2"/>
  <c r="X154" i="2"/>
  <c r="W154" i="2"/>
  <c r="X153" i="2"/>
  <c r="W153" i="2"/>
  <c r="X151" i="2"/>
  <c r="W151" i="2"/>
  <c r="X149" i="2"/>
  <c r="W149" i="2"/>
  <c r="X146" i="2"/>
  <c r="W146" i="2"/>
  <c r="X141" i="2"/>
  <c r="W141" i="2"/>
  <c r="X140" i="2"/>
  <c r="W140" i="2"/>
  <c r="X134" i="2"/>
  <c r="W134" i="2"/>
  <c r="X132" i="2"/>
  <c r="W132" i="2"/>
  <c r="X131" i="2"/>
  <c r="W131" i="2"/>
  <c r="X130" i="2"/>
  <c r="W130" i="2"/>
  <c r="X128" i="2"/>
  <c r="W128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8" i="2"/>
  <c r="Q158" i="2"/>
  <c r="R157" i="2"/>
  <c r="Q157" i="2"/>
  <c r="R156" i="2"/>
  <c r="Q156" i="2"/>
  <c r="R155" i="2"/>
  <c r="Q155" i="2"/>
  <c r="R154" i="2"/>
  <c r="Q154" i="2"/>
  <c r="R153" i="2"/>
  <c r="Q153" i="2"/>
  <c r="R151" i="2"/>
  <c r="Q151" i="2"/>
  <c r="R149" i="2"/>
  <c r="Q149" i="2"/>
  <c r="R146" i="2"/>
  <c r="Q146" i="2"/>
  <c r="R141" i="2"/>
  <c r="Q141" i="2"/>
  <c r="R140" i="2"/>
  <c r="Q140" i="2"/>
  <c r="R134" i="2"/>
  <c r="Q134" i="2"/>
  <c r="R132" i="2"/>
  <c r="Q132" i="2"/>
  <c r="R131" i="2"/>
  <c r="Q131" i="2"/>
  <c r="R130" i="2"/>
  <c r="Q130" i="2"/>
  <c r="R128" i="2"/>
  <c r="Q128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8" i="2"/>
  <c r="J158" i="2"/>
  <c r="G158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1" i="2"/>
  <c r="J151" i="2"/>
  <c r="G151" i="2"/>
  <c r="K149" i="2"/>
  <c r="J149" i="2"/>
  <c r="G149" i="2"/>
  <c r="K146" i="2"/>
  <c r="J146" i="2"/>
  <c r="G146" i="2"/>
  <c r="K141" i="2"/>
  <c r="J141" i="2"/>
  <c r="G141" i="2"/>
  <c r="K140" i="2"/>
  <c r="J140" i="2"/>
  <c r="G140" i="2"/>
  <c r="K134" i="2"/>
  <c r="J134" i="2"/>
  <c r="G134" i="2"/>
  <c r="K132" i="2"/>
  <c r="J132" i="2"/>
  <c r="G132" i="2"/>
  <c r="K131" i="2"/>
  <c r="J131" i="2"/>
  <c r="G131" i="2"/>
  <c r="K130" i="2"/>
  <c r="J130" i="2"/>
  <c r="G130" i="2"/>
  <c r="K128" i="2"/>
  <c r="J128" i="2"/>
  <c r="G128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8" i="2" l="1"/>
  <c r="AG157" i="2"/>
  <c r="AG156" i="2"/>
  <c r="AG155" i="2"/>
  <c r="AG154" i="2"/>
  <c r="AG153" i="2"/>
  <c r="AG151" i="2"/>
  <c r="AG149" i="2"/>
  <c r="AG146" i="2"/>
  <c r="AG141" i="2"/>
  <c r="AG140" i="2"/>
  <c r="AG134" i="2"/>
  <c r="AG132" i="2"/>
  <c r="AG131" i="2"/>
  <c r="AG130" i="2"/>
  <c r="AG128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8" i="2"/>
  <c r="AF157" i="2"/>
  <c r="AF156" i="2"/>
  <c r="AF155" i="2"/>
  <c r="AF154" i="2"/>
  <c r="AF153" i="2"/>
  <c r="AF151" i="2"/>
  <c r="AF149" i="2"/>
  <c r="AF146" i="2"/>
  <c r="AF141" i="2"/>
  <c r="AF140" i="2"/>
  <c r="AF134" i="2"/>
  <c r="AF132" i="2"/>
  <c r="AF131" i="2"/>
  <c r="AF130" i="2"/>
  <c r="AF128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8" i="2"/>
  <c r="AB157" i="2"/>
  <c r="AB156" i="2"/>
  <c r="AB155" i="2"/>
  <c r="AB154" i="2"/>
  <c r="AB153" i="2"/>
  <c r="AB151" i="2"/>
  <c r="AB149" i="2"/>
  <c r="AB146" i="2"/>
  <c r="AB141" i="2"/>
  <c r="AB140" i="2"/>
  <c r="AB134" i="2"/>
  <c r="AB132" i="2"/>
  <c r="AB131" i="2"/>
  <c r="AB130" i="2"/>
  <c r="AB128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8" i="2"/>
  <c r="AA157" i="2"/>
  <c r="AA156" i="2"/>
  <c r="AA155" i="2"/>
  <c r="AA154" i="2"/>
  <c r="AA153" i="2"/>
  <c r="AA151" i="2"/>
  <c r="AA149" i="2"/>
  <c r="AA146" i="2"/>
  <c r="AA141" i="2"/>
  <c r="AA140" i="2"/>
  <c r="AA134" i="2"/>
  <c r="AA132" i="2"/>
  <c r="AA131" i="2"/>
  <c r="AA130" i="2"/>
  <c r="AA128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8" i="2"/>
  <c r="Z157" i="2"/>
  <c r="Z156" i="2"/>
  <c r="Z155" i="2"/>
  <c r="Z154" i="2"/>
  <c r="Z153" i="2"/>
  <c r="Z151" i="2"/>
  <c r="Z149" i="2"/>
  <c r="Z146" i="2"/>
  <c r="Z141" i="2"/>
  <c r="Z140" i="2"/>
  <c r="Z134" i="2"/>
  <c r="Z132" i="2"/>
  <c r="Z131" i="2"/>
  <c r="Z130" i="2"/>
  <c r="Z128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8" i="2"/>
  <c r="Y157" i="2"/>
  <c r="Y156" i="2"/>
  <c r="Y155" i="2"/>
  <c r="Y154" i="2"/>
  <c r="Y153" i="2"/>
  <c r="Y151" i="2"/>
  <c r="Y149" i="2"/>
  <c r="Y146" i="2"/>
  <c r="Y141" i="2"/>
  <c r="Y140" i="2"/>
  <c r="Y134" i="2"/>
  <c r="Y132" i="2"/>
  <c r="Y131" i="2"/>
  <c r="Y130" i="2"/>
  <c r="Y128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8" i="2"/>
  <c r="S157" i="2"/>
  <c r="S156" i="2"/>
  <c r="S155" i="2"/>
  <c r="S154" i="2"/>
  <c r="S153" i="2"/>
  <c r="S151" i="2"/>
  <c r="S149" i="2"/>
  <c r="S146" i="2"/>
  <c r="S141" i="2"/>
  <c r="S140" i="2"/>
  <c r="S134" i="2"/>
  <c r="S132" i="2"/>
  <c r="S131" i="2"/>
  <c r="S130" i="2"/>
  <c r="S128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8" i="2"/>
  <c r="O157" i="2"/>
  <c r="O156" i="2"/>
  <c r="O155" i="2"/>
  <c r="O154" i="2"/>
  <c r="O153" i="2"/>
  <c r="O151" i="2"/>
  <c r="O149" i="2"/>
  <c r="O146" i="2"/>
  <c r="O141" i="2"/>
  <c r="O140" i="2"/>
  <c r="O134" i="2"/>
  <c r="O132" i="2"/>
  <c r="O131" i="2"/>
  <c r="O130" i="2"/>
  <c r="O128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8" i="2"/>
  <c r="N157" i="2"/>
  <c r="N156" i="2"/>
  <c r="N155" i="2"/>
  <c r="N154" i="2"/>
  <c r="N153" i="2"/>
  <c r="N151" i="2"/>
  <c r="N149" i="2"/>
  <c r="N146" i="2"/>
  <c r="N141" i="2"/>
  <c r="N140" i="2"/>
  <c r="N134" i="2"/>
  <c r="N132" i="2"/>
  <c r="N131" i="2"/>
  <c r="N130" i="2"/>
  <c r="N128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<sst xmlns="http://schemas.openxmlformats.org/spreadsheetml/2006/main" count="1906" uniqueCount="350">
  <si>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</si>
  <si>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</si>
  <si>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</si>
  <si>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</si>
  <si>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</si>
  <si>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</si>
  <si>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</si>
  <si>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</si>
  <si>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</si>
  <si>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</si>
  <si>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</si>
  <si>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</si>
  <si>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</si>
  <si>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</si>
  <si>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</si>
  <si>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</si>
  <si>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</si>
  <si>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</si>
  <si>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</si>
  <si>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</si>
  <si>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</si>
  <si>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</si>
  <si>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</si>
  <si>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</si>
  <si>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</si>
  <si>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</si>
  <si>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</si>
  <si>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</si>
  <si>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</si>
  <si>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</si>
  <si>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</si>
  <si>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</si>
  <si>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</si>
  <si>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</si>
  <si>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</si>
  <si>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</si>
  <si>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</si>
  <si>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</si>
  <si>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</si>
  <si>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</si>
  <si>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</si>
  <si>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</si>
  <si>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</si>
  <si>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</si>
  <si>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</si>
  <si>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</si>
  <si>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</si>
  <si>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</si>
  <si>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</si>
  <si>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</si>
  <si>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</si>
  <si>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</si>
  <si>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</si>
  <si>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</si>
  <si>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</si>
  <si>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</si>
  <si>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</si>
  <si>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</si>
  <si>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</si>
  <si>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</si>
  <si>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</si>
  <si>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</si>
  <si>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</si>
  <si>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</si>
  <si>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</si>
  <si>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</si>
  <si>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</si>
  <si>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</si>
  <si>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</si>
  <si>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</si>
  <si>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</si>
  <si>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</si>
  <si>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</si>
  <si>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</si>
  <si>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</si>
  <si>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</si>
  <si>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</si>
  <si>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</si>
  <si>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</si>
  <si>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</si>
  <si>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</si>
  <si>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</si>
  <si>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</si>
  <si>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</si>
  <si>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</si>
  <si>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</si>
  <si>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</si>
  <si>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</si>
  <si>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</si>
  <si>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</si>
  <si>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</si>
  <si>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</si>
  <si>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</si>
  <si>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</si>
  <si>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</si>
  <si>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</si>
  <si>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</si>
  <si>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</si>
  <si>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</si>
  <si>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</si>
  <si>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</si>
  <si>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</si>
  <si>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</si>
  <si>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</si>
  <si>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</si>
  <si>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</si>
  <si>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</si>
  <si>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</si>
  <si>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</si>
  <si>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</si>
  <si>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</si>
  <si>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</si>
  <si>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</si>
  <si>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</si>
  <si>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</si>
  <si>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</si>
  <si>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</si>
  <si>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</si>
  <si>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</si>
  <si>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</si>
  <si>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</si>
  <si>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</si>
  <si>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</si>
  <si>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</si>
  <si>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</si>
  <si>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</si>
  <si>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</si>
  <si>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</si>
  <si>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</si>
  <si>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</si>
  <si>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</si>
  <si>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</si>
  <si>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</si>
  <si>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</si>
  <si>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</si>
  <si>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</si>
  <si>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</si>
  <si>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</si>
  <si>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</si>
  <si>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</si>
  <si>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</si>
  <si>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</si>
  <si>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</si>
  <si>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</si>
  <si>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</si>
  <si>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</si>
  <si>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</si>
  <si>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</si>
  <si>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</si>
  <si>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</si>
  <si>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</si>
  <si>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</si>
  <si>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</si>
  <si>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</si>
  <si>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</si>
  <si>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</si>
  <si>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</si>
  <si>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</si>
  <si>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</si>
  <si>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</si>
  <si>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</si>
  <si>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</si>
  <si>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</si>
  <si>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</si>
  <si>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</si>
  <si>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</si>
  <si>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</si>
  <si>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</si>
  <si>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</si>
  <si>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</si>
  <si>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</si>
  <si>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</si>
  <si>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</si>
  <si>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</si>
  <si>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</si>
  <si>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</si>
  <si>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</si>
  <si>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</si>
  <si>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</si>
  <si>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</si>
  <si>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</si>
  <si>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</si>
  <si>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</si>
  <si>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</si>
  <si>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</si>
  <si>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</si>
  <si>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</si>
  <si>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</si>
  <si>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</si>
  <si>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</si>
  <si>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</si>
  <si>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</si>
  <si>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</si>
  <si>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</si>
  <si>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</si>
  <si>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</si>
  <si>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</si>
  <si>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</si>
  <si>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</si>
  <si>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</si>
  <si>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</si>
  <si>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</si>
  <si>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</si>
  <si>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</si>
  <si>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</si>
  <si>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</si>
  <si>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</si>
  <si>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</si>
  <si>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</si>
  <si>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</si>
  <si>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</si>
  <si>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</si>
  <si>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</si>
  <si>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</si>
  <si>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</si>
  <si>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</si>
  <si>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</si>
  <si>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</si>
  <si>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</si>
  <si>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</si>
  <si>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</si>
  <si>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</si>
  <si>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</si>
  <si>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</si>
  <si>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</si>
  <si>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</si>
  <si>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</si>
  <si>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</si>
  <si>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</si>
  <si>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</si>
  <si>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</si>
  <si>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</si>
  <si>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</si>
  <si>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</si>
  <si>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</si>
  <si>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</si>
  <si>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</si>
  <si>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</si>
  <si>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</si>
  <si>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</si>
  <si>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</si>
  <si>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</si>
  <si>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</si>
  <si>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</si>
  <si>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</si>
  <si>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</si>
  <si>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</si>
  <si>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</si>
  <si>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</si>
  <si>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</si>
  <si>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</si>
  <si>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</si>
  <si>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</si>
  <si>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</si>
  <si>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</si>
  <si>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</si>
  <si>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</si>
  <si>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</si>
  <si>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</si>
  <si>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</si>
  <si>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</si>
  <si>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</si>
  <si>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</si>
  <si>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</si>
  <si>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</si>
  <si>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</si>
  <si>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</si>
  <si>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</si>
  <si>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</si>
  <si>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</si>
  <si>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</si>
  <si>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</si>
  <si>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</si>
  <si>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</si>
  <si>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</si>
  <si>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</si>
  <si>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</si>
  <si>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</si>
  <si>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</si>
  <si>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</si>
  <si>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</si>
  <si>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</si>
  <si>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</si>
  <si>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</si>
  <si>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</si>
  <si>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</si>
  <si>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</si>
  <si>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</si>
  <si>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</si>
  <si>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</si>
  <si>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</si>
  <si>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</si>
  <si>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</si>
  <si>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</si>
  <si>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</si>
  <si>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</si>
  <si>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</si>
  <si>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</si>
  <si>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</si>
  <si>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</si>
  <si>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</si>
  <si>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</si>
  <si>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</si>
  <si>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</si>
  <si>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</si>
  <si>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</si>
  <si>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</si>
  <si>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</si>
  <si>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</si>
  <si>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</si>
  <si>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</si>
  <si>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</si>
  <si>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</si>
  <si>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</si>
  <si>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</si>
  <si>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</si>
  <si>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</si>
  <si>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</si>
  <si>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</si>
  <si>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</si>
  <si>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</si>
  <si>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</si>
  <si>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</si>
  <si>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</si>
  <si>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</si>
  <si>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</si>
  <si>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</si>
  <si>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</si>
  <si>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</si>
  <si>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</si>
  <si>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</si>
  <si>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</si>
  <si>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</si>
  <si>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</si>
  <si>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</si>
  <si>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</si>
  <si>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</si>
  <si>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</si>
  <si>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</si>
  <si>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</si>
  <si>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</si>
  <si>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</si>
  <si>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</si>
  <si>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</si>
  <si>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</si>
  <si>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</si>
  <si>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</si>
  <si>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</si>
  <si>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</si>
  <si>
    <t>СКРИН OTD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</si>
</sst>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4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</cellXfs>
  <cellStyles count="3">
    <cellStyle name="Normal 3" xfId="2" xr:uid="{00000000-0005-0000-0000-000000000000}"/>
    <cellStyle name="Обычный" xfId="0" builtinId="0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158"/>
  <sheetViews>
    <sheetView zoomScale="85" zoomScaleNormal="85" workbookViewId="0">
      <pane ySplit="10" topLeftCell="A101" activePane="bottomLeft" state="frozen"/>
      <selection activeCell="N20" sqref="N20"/>
      <selection pane="bottomLeft" activeCell="B109" sqref="B109"/>
    </sheetView>
  </sheetViews>
  <sheetFormatPr defaultRowHeight="15" x14ac:dyDescent="0.25"/>
  <cols>
    <col min="2" max="2" width="43.7109375" customWidth="1"/>
    <col min="3" max="3" width="7.42578125" customWidth="1"/>
    <col min="4" max="4" width="4.5703125" hidden="1" customWidth="1"/>
    <col min="5" max="5" width="6.57031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324" t="s">
        <v>344</v>
      </c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</row>
    <row r="4" spans="1:34" ht="16.5" customHeight="1" x14ac:dyDescent="0.4">
      <c r="C4" s="191"/>
      <c r="D4" s="191"/>
      <c r="E4" s="196" t="s">
        <v>230</v>
      </c>
      <c r="F4" s="323" t="s">
        <v>231</v>
      </c>
      <c r="G4" s="323"/>
      <c r="H4" s="323"/>
      <c r="I4" s="323"/>
      <c r="J4" s="323"/>
      <c r="K4" s="323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323"/>
      <c r="G5" s="323"/>
      <c r="H5" s="323"/>
      <c r="I5" s="323"/>
      <c r="J5" s="323"/>
      <c r="K5" s="323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93" t="s">
        <v>281</v>
      </c>
      <c r="B8" s="308" t="s">
        <v>73</v>
      </c>
      <c r="C8" s="311" t="s">
        <v>80</v>
      </c>
      <c r="D8" s="311" t="s">
        <v>72</v>
      </c>
      <c r="E8" s="316" t="s">
        <v>217</v>
      </c>
      <c r="F8" s="307" t="s">
        <v>99</v>
      </c>
      <c r="G8" s="299"/>
      <c r="H8" s="299"/>
      <c r="I8" s="299"/>
      <c r="J8" s="299"/>
      <c r="K8" s="299"/>
      <c r="L8" s="299"/>
      <c r="M8" s="299"/>
      <c r="N8" s="299"/>
      <c r="O8" s="299"/>
      <c r="P8" s="300"/>
      <c r="Q8" s="299" t="s">
        <v>100</v>
      </c>
      <c r="R8" s="299"/>
      <c r="S8" s="300"/>
      <c r="T8" s="298" t="s">
        <v>134</v>
      </c>
      <c r="U8" s="299"/>
      <c r="V8" s="300"/>
      <c r="W8" s="307" t="s">
        <v>101</v>
      </c>
      <c r="X8" s="299"/>
      <c r="Y8" s="299"/>
      <c r="Z8" s="299"/>
      <c r="AA8" s="299"/>
      <c r="AB8" s="299"/>
      <c r="AC8" s="299"/>
      <c r="AD8" s="300"/>
      <c r="AE8" s="307" t="s">
        <v>102</v>
      </c>
      <c r="AF8" s="299"/>
      <c r="AG8" s="299"/>
      <c r="AH8" s="300"/>
    </row>
    <row r="9" spans="1:34" ht="15" customHeight="1" x14ac:dyDescent="0.25">
      <c r="A9" s="294"/>
      <c r="B9" s="309"/>
      <c r="C9" s="312"/>
      <c r="D9" s="312"/>
      <c r="E9" s="317"/>
      <c r="F9" s="314" t="s">
        <v>81</v>
      </c>
      <c r="G9" s="296" t="s">
        <v>82</v>
      </c>
      <c r="H9" s="325" t="s">
        <v>126</v>
      </c>
      <c r="I9" s="234" t="s">
        <v>288</v>
      </c>
      <c r="J9" s="296" t="s">
        <v>83</v>
      </c>
      <c r="K9" s="296" t="s">
        <v>84</v>
      </c>
      <c r="L9" s="325" t="s">
        <v>127</v>
      </c>
      <c r="M9" s="234" t="s">
        <v>291</v>
      </c>
      <c r="N9" s="296" t="s">
        <v>85</v>
      </c>
      <c r="O9" s="296" t="s">
        <v>86</v>
      </c>
      <c r="P9" s="306" t="s">
        <v>128</v>
      </c>
      <c r="Q9" s="301" t="s">
        <v>87</v>
      </c>
      <c r="R9" s="303" t="s">
        <v>88</v>
      </c>
      <c r="S9" s="304" t="s">
        <v>89</v>
      </c>
      <c r="T9" s="301" t="s">
        <v>135</v>
      </c>
      <c r="U9" s="303" t="s">
        <v>136</v>
      </c>
      <c r="V9" s="304" t="s">
        <v>137</v>
      </c>
      <c r="W9" s="321" t="s">
        <v>90</v>
      </c>
      <c r="X9" s="296" t="s">
        <v>91</v>
      </c>
      <c r="Y9" s="296" t="s">
        <v>92</v>
      </c>
      <c r="Z9" s="296" t="s">
        <v>93</v>
      </c>
      <c r="AA9" s="296" t="s">
        <v>94</v>
      </c>
      <c r="AB9" s="319" t="s">
        <v>95</v>
      </c>
      <c r="AC9" s="296" t="s">
        <v>139</v>
      </c>
      <c r="AD9" s="306" t="s">
        <v>140</v>
      </c>
      <c r="AE9" s="314" t="s">
        <v>96</v>
      </c>
      <c r="AF9" s="296" t="s">
        <v>97</v>
      </c>
      <c r="AG9" s="319" t="s">
        <v>98</v>
      </c>
      <c r="AH9" s="306" t="s">
        <v>141</v>
      </c>
    </row>
    <row r="10" spans="1:34" ht="15" customHeight="1" thickBot="1" x14ac:dyDescent="0.3">
      <c r="A10" s="295"/>
      <c r="B10" s="310"/>
      <c r="C10" s="313"/>
      <c r="D10" s="313"/>
      <c r="E10" s="318"/>
      <c r="F10" s="315"/>
      <c r="G10" s="297"/>
      <c r="H10" s="326"/>
      <c r="I10" s="233" t="s">
        <v>289</v>
      </c>
      <c r="J10" s="297"/>
      <c r="K10" s="297"/>
      <c r="L10" s="326"/>
      <c r="M10" s="233" t="s">
        <v>290</v>
      </c>
      <c r="N10" s="297"/>
      <c r="O10" s="297"/>
      <c r="P10" s="305"/>
      <c r="Q10" s="302"/>
      <c r="R10" s="297"/>
      <c r="S10" s="305"/>
      <c r="T10" s="302"/>
      <c r="U10" s="297"/>
      <c r="V10" s="305"/>
      <c r="W10" s="322"/>
      <c r="X10" s="297"/>
      <c r="Y10" s="297"/>
      <c r="Z10" s="297"/>
      <c r="AA10" s="297"/>
      <c r="AB10" s="320"/>
      <c r="AC10" s="297"/>
      <c r="AD10" s="305"/>
      <c r="AE10" s="315"/>
      <c r="AF10" s="297"/>
      <c r="AG10" s="320"/>
      <c r="AH10" s="305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200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8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8" si="58">IF(((($F$7/2)^2-($D$6/2)^2)*PI()/$D101/1000)-0.2&gt;6,6,((($F$7/2)^2-($D$6/2)^2)*PI()/$D101/1000)-0.2)</f>
        <v>6</v>
      </c>
      <c r="G101" s="39">
        <f t="shared" ref="G101:G148" si="59">IF(((($N$7/2)^2-($D$6/2)^2)*PI()/$D101/1000)-0.2&gt;6,6,((($N$7/2)^2-($D$6/2)^2)*PI()/$D101/1000)-0.2)</f>
        <v>6</v>
      </c>
      <c r="H101" s="40">
        <f t="shared" ref="H101:H148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8" si="61">IF(((($F$7/2)^2-($O$6/2)^2)*PI()/$D101/1000)-0.2&gt;6,6,((($F$7/2)^2-($O$6/2)^2)*PI()/$D101/1000)-0.2)</f>
        <v>5.4548667764616274</v>
      </c>
      <c r="K101" s="39">
        <f t="shared" ref="K101:K148" si="62">IF(((($N$7/2)^2-($O$6/2)^2)*PI()/$D101/1000)-0.2&gt;6,6,((($N$7/2)^2-($O$6/2)^2)*PI()/$D101/1000)-0.2)</f>
        <v>6</v>
      </c>
      <c r="L101" s="40">
        <f t="shared" ref="L101:L148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8" si="64">IF(((($F$7/2)^2-($N$6/2)^2)*PI()/$D101/1000)-0.3&gt;6,6,((($F$7/2)^2-($N$6/2)^2)*PI()/$D101/1000)-0.3)</f>
        <v>5.1478072606568448</v>
      </c>
      <c r="O101" s="39">
        <f t="shared" ref="O101:O148" si="65">IF(((($N$7/2)^2-($N$6/2)^2)*PI()/$D101/1000)-0.3&gt;6,6,((($N$7/2)^2-($N$6/2)^2)*PI()/$D101/1000)-0.3)</f>
        <v>6</v>
      </c>
      <c r="P101" s="41">
        <f t="shared" ref="P101:P148" si="66">IF(((($H$7/2)^2-($N$6/2)^2)*PI()/$D101/1000)-0.3&gt;6,6,((($H$7/2)^2-($N$6/2)^2)*PI()/$D101/1000)-0.3)</f>
        <v>6</v>
      </c>
      <c r="Q101" s="42">
        <f t="shared" ref="Q101:Q148" si="67">IF(((($Q$7/2)^2-($D$6/2)^2)*PI()/$D101/1000)-0.2&gt;6,6,((($Q$7/2)^2-($D$6/2)^2)*PI()/$D101/1000)-0.2)</f>
        <v>4.7384884516657726</v>
      </c>
      <c r="R101" s="40">
        <f t="shared" ref="R101:R148" si="68">IF(((($Q$7/2)^2-($O$6/2)^2)*PI()/$D101/1000)-0.2&gt;6,6,((($Q$7/2)^2-($O$6/2)^2)*PI()/$D101/1000)-0.2)</f>
        <v>2.339454061651749</v>
      </c>
      <c r="S101" s="37">
        <f t="shared" ref="S101:S148" si="69">IF(((($Q$7/2)^2-($N$6/2)^2)*PI()/$D101/1000)-0.3&gt;6,6,((($Q$7/2)^2-($N$6/2)^2)*PI()/$D101/1000)-0.3)</f>
        <v>2.0323945458469677</v>
      </c>
      <c r="T101" s="43">
        <f t="shared" ref="T101:T148" si="70">IF(((($T$7/2)^2-($T$6/2)^2)*PI()/$D101/1000)-0.2&gt;6,6,((($T$7/2)^2-($T$6/2)^2)*PI()/$D101/1000)-0.2)</f>
        <v>6</v>
      </c>
      <c r="U101" s="39">
        <f t="shared" ref="U101:U148" si="71">IF(((($U$7/2)^2-($U$6/2)^2)*PI()/$D101/1000)-0.3&gt;6,6,((($U$7/2)^2-($U$6/2)^2)*PI()/$D101/1000)-0.3)</f>
        <v>6</v>
      </c>
      <c r="V101" s="41">
        <f t="shared" ref="V101:V148" si="72">IF(((($V$7/2)^2-($V$6/2)^2)*PI()/$D101/1000)-0.3&gt;6,6,((($V$7/2)^2-($V$6/2)^2)*PI()/$D101/1000)-0.3)</f>
        <v>5.6023861976535505</v>
      </c>
      <c r="W101" s="38">
        <f t="shared" ref="W101:W148" si="73">IF(((($S$7/2)^2-($S$6/2)^2)*PI()/$D101/1000)-0.2&gt;6,6,((($S$7/2)^2-($S$6/2)^2)*PI()/$D101/1000)-0.2)</f>
        <v>6</v>
      </c>
      <c r="X101" s="39">
        <f t="shared" ref="X101:X148" si="74">IF(((($W$7/2)^2-($S$6/2)^2)*PI()/$D101/1000)-0.2&gt;6,6,((($W$7/2)^2-($S$6/2)^2)*PI()/$D101/1000)-0.2)</f>
        <v>6</v>
      </c>
      <c r="Y101" s="40">
        <f t="shared" ref="Y101:Y148" si="75">IF(((($S$7/2)^2-($W$6/2)^2)*PI()/$D101/1000)-0.3&gt;6,6,((($S$7/2)^2-($W$6/2)^2)*PI()/$D101/1000)-0.3)</f>
        <v>6</v>
      </c>
      <c r="Z101" s="39">
        <f t="shared" ref="Z101:Z148" si="76">IF(((($W$7/2)^2-($W$6/2)^2)*PI()/$D101/1000)-0.3&gt;6,6,((($W$7/2)^2-($W$6/2)^2)*PI()/$D101/1000)-0.3)</f>
        <v>6</v>
      </c>
      <c r="AA101" s="40">
        <f t="shared" ref="AA101:AA148" si="77">IF(((($S$7/2)^2-($X$6/2)^2)*PI()/$D101/1000)-0.3&gt;6,6,((($S$7/2)^2-($X$6/2)^2)*PI()/$D101/1000)-0.3)</f>
        <v>6</v>
      </c>
      <c r="AB101" s="44">
        <f t="shared" ref="AB101:AB148" si="78">IF(((($W$7/2)^2-($X$6/2)^2)*PI()/$D101/1000)-0.3&gt;6,6,((($W$7/2)^2-($X$6/2)^2)*PI()/$D101/1000)-0.3)</f>
        <v>6</v>
      </c>
      <c r="AC101" s="40">
        <f t="shared" ref="AC101:AC148" si="79">IF(((($AC$7/2)^2-($AC$6/2)^2)*PI()/$D101/1000)-0.3&gt;6,6,((($AC$7/2)^2-($AC$6/2)^2)*PI()/$D101/1000)-0.3)</f>
        <v>4.7432082067854324</v>
      </c>
      <c r="AD101" s="37">
        <f t="shared" ref="AD101:AD148" si="80">IF(((($AD$7/2)^2-($AD$6/2)^2)*PI()/$D101/1000)-0.2&gt;6,6,((($AD$7/2)^2-($AD$6/2)^2)*PI()/$D101/1000)-0.2)</f>
        <v>6</v>
      </c>
      <c r="AE101" s="38">
        <f t="shared" ref="AE101:AE148" si="81">IF(((($X$7/2)^2-($S$6/2)^2)*PI()/$D101/1000)-0.2&gt;6,6,((($X$7/2)^2-($S$6/2)^2)*PI()/$D101/1000)-0.2)</f>
        <v>6</v>
      </c>
      <c r="AF101" s="39">
        <f t="shared" ref="AF101:AF148" si="82">IF(((($X$7/2)^2-($W$6/2)^2)*PI()/$D101/1000)-0.3&gt;6,6,((($X$7/2)^2-($W$6/2)^2)*PI()/$D101/1000)-0.3)</f>
        <v>6</v>
      </c>
      <c r="AG101" s="45">
        <f t="shared" ref="AG101:AG148" si="83">IF(((($X$7/2)^2-($X$6/2)^2)*PI()/$D101/1000)-0.3&gt;6,6,((($X$7/2)^2-($X$6/2)^2)*PI()/$D101/1000)-0.3)</f>
        <v>6</v>
      </c>
      <c r="AH101" s="37">
        <f t="shared" ref="AH101:AH148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8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300198</v>
      </c>
      <c r="B126" s="15" t="s">
        <v>349</v>
      </c>
      <c r="C126" s="10" t="s">
        <v>79</v>
      </c>
      <c r="D126" s="16">
        <v>0.68</v>
      </c>
      <c r="E126" s="290" t="s">
        <v>199</v>
      </c>
      <c r="F126" s="46">
        <f t="shared" si="58"/>
        <v>3.7085108602014181</v>
      </c>
      <c r="G126" s="39">
        <f t="shared" si="59"/>
        <v>4.4881340371032969</v>
      </c>
      <c r="H126" s="40">
        <f t="shared" si="60"/>
        <v>6</v>
      </c>
      <c r="I126" s="39">
        <f t="shared" si="85"/>
        <v>2.3225141012647454</v>
      </c>
      <c r="J126" s="40">
        <f t="shared" si="61"/>
        <v>2.544273582694613</v>
      </c>
      <c r="K126" s="39">
        <f t="shared" si="62"/>
        <v>3.3238967595964923</v>
      </c>
      <c r="L126" s="40">
        <f t="shared" si="63"/>
        <v>6</v>
      </c>
      <c r="M126" s="39">
        <f t="shared" si="57"/>
        <v>1.1582768237579399</v>
      </c>
      <c r="N126" s="40">
        <f t="shared" si="64"/>
        <v>2.3437888176717045</v>
      </c>
      <c r="O126" s="39">
        <f t="shared" si="65"/>
        <v>3.1234119945735834</v>
      </c>
      <c r="P126" s="41">
        <f t="shared" si="66"/>
        <v>6</v>
      </c>
      <c r="Q126" s="292">
        <f t="shared" si="67"/>
        <v>2.1966193956613309</v>
      </c>
      <c r="R126" s="40">
        <f t="shared" si="68"/>
        <v>1.0323821181545254</v>
      </c>
      <c r="S126" s="37">
        <f t="shared" si="69"/>
        <v>0.8318973531316165</v>
      </c>
      <c r="T126" s="43">
        <f t="shared" si="70"/>
        <v>3.6519159925448377</v>
      </c>
      <c r="U126" s="39">
        <f t="shared" si="71"/>
        <v>3.4514312275219292</v>
      </c>
      <c r="V126" s="41">
        <f t="shared" si="72"/>
        <v>2.5643933018024585</v>
      </c>
      <c r="W126" s="38">
        <f t="shared" si="73"/>
        <v>6</v>
      </c>
      <c r="X126" s="39">
        <f t="shared" si="74"/>
        <v>6</v>
      </c>
      <c r="Y126" s="40">
        <f t="shared" si="75"/>
        <v>5.521186387534029</v>
      </c>
      <c r="Z126" s="39">
        <f t="shared" si="76"/>
        <v>6</v>
      </c>
      <c r="AA126" s="40">
        <f t="shared" si="77"/>
        <v>3.7644354955817949</v>
      </c>
      <c r="AB126" s="44">
        <f t="shared" si="78"/>
        <v>6</v>
      </c>
      <c r="AC126" s="40">
        <f t="shared" si="79"/>
        <v>2.1474392768223427</v>
      </c>
      <c r="AD126" s="37">
        <f t="shared" si="80"/>
        <v>5.7955909797002256</v>
      </c>
      <c r="AE126" s="38">
        <f t="shared" si="81"/>
        <v>6</v>
      </c>
      <c r="AF126" s="39">
        <f t="shared" si="82"/>
        <v>5.1192473274423929</v>
      </c>
      <c r="AG126" s="45">
        <f t="shared" si="83"/>
        <v>3.3624964354901596</v>
      </c>
      <c r="AH126" s="37">
        <f t="shared" si="84"/>
        <v>1.7455002167307072</v>
      </c>
    </row>
    <row r="127" spans="1:34" x14ac:dyDescent="0.25">
      <c r="A127" s="15">
        <v>300812</v>
      </c>
      <c r="B127" s="15" t="s">
        <v>247</v>
      </c>
      <c r="C127" s="10" t="s">
        <v>74</v>
      </c>
      <c r="D127" s="16">
        <v>0.33</v>
      </c>
      <c r="E127" s="195" t="s">
        <v>230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300348</v>
      </c>
      <c r="B128" s="9" t="s">
        <v>54</v>
      </c>
      <c r="C128" s="17" t="s">
        <v>75</v>
      </c>
      <c r="D128" s="9">
        <v>0.34</v>
      </c>
      <c r="E128" s="171" t="s">
        <v>200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4.8450282025294911</v>
      </c>
      <c r="J128" s="40">
        <f t="shared" si="61"/>
        <v>5.2885471653892262</v>
      </c>
      <c r="K128" s="39">
        <f t="shared" si="62"/>
        <v>6</v>
      </c>
      <c r="L128" s="40">
        <f t="shared" si="63"/>
        <v>6</v>
      </c>
      <c r="M128" s="39">
        <f t="shared" si="57"/>
        <v>2.5165536475158796</v>
      </c>
      <c r="N128" s="40">
        <f t="shared" si="64"/>
        <v>4.9875776353434089</v>
      </c>
      <c r="O128" s="39">
        <f t="shared" si="65"/>
        <v>6</v>
      </c>
      <c r="P128" s="41">
        <f t="shared" si="66"/>
        <v>6</v>
      </c>
      <c r="Q128" s="42">
        <f t="shared" si="67"/>
        <v>4.593238791322662</v>
      </c>
      <c r="R128" s="40">
        <f t="shared" si="68"/>
        <v>2.2647642363090505</v>
      </c>
      <c r="S128" s="37">
        <f t="shared" si="69"/>
        <v>1.963794706263233</v>
      </c>
      <c r="T128" s="43">
        <f t="shared" si="70"/>
        <v>6</v>
      </c>
      <c r="U128" s="39">
        <f t="shared" si="71"/>
        <v>6</v>
      </c>
      <c r="V128" s="41">
        <f t="shared" si="72"/>
        <v>5.4287866036049168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4.5948785536446852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3.7910004334614147</v>
      </c>
    </row>
    <row r="129" spans="1:34" x14ac:dyDescent="0.25">
      <c r="A129" s="9">
        <v>300721</v>
      </c>
      <c r="B129" s="9" t="s">
        <v>112</v>
      </c>
      <c r="C129" s="17" t="s">
        <v>78</v>
      </c>
      <c r="D129" s="9">
        <v>0.39</v>
      </c>
      <c r="E129" s="195" t="s">
        <v>230</v>
      </c>
      <c r="F129" s="46">
        <f t="shared" si="58"/>
        <v>6</v>
      </c>
      <c r="G129" s="39">
        <f t="shared" si="59"/>
        <v>6</v>
      </c>
      <c r="H129" s="40">
        <f t="shared" si="60"/>
        <v>6</v>
      </c>
      <c r="I129" s="39">
        <f t="shared" si="85"/>
        <v>4.1982297150257111</v>
      </c>
      <c r="J129" s="40">
        <f t="shared" si="61"/>
        <v>4.584887272390608</v>
      </c>
      <c r="K129" s="39">
        <f t="shared" si="62"/>
        <v>5.9442302475015758</v>
      </c>
      <c r="L129" s="40">
        <f t="shared" si="63"/>
        <v>6</v>
      </c>
      <c r="M129" s="39">
        <f t="shared" si="57"/>
        <v>2.1682775388599977</v>
      </c>
      <c r="N129" s="40">
        <f t="shared" si="64"/>
        <v>4.3096830667096384</v>
      </c>
      <c r="O129" s="39">
        <f t="shared" si="65"/>
        <v>5.6690260418206071</v>
      </c>
      <c r="P129" s="41">
        <f t="shared" si="66"/>
        <v>6</v>
      </c>
      <c r="Q129" s="42">
        <f t="shared" si="67"/>
        <v>3.9787209975633457</v>
      </c>
      <c r="R129" s="40">
        <f t="shared" si="68"/>
        <v>1.948768821397634</v>
      </c>
      <c r="S129" s="37">
        <f t="shared" si="69"/>
        <v>1.6735646157166648</v>
      </c>
      <c r="T129" s="43">
        <f t="shared" si="70"/>
        <v>6</v>
      </c>
      <c r="U129" s="39">
        <f t="shared" si="71"/>
        <v>6</v>
      </c>
      <c r="V129" s="41">
        <f t="shared" si="72"/>
        <v>4.6943267826299273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6</v>
      </c>
      <c r="AB129" s="44">
        <f t="shared" si="78"/>
        <v>6</v>
      </c>
      <c r="AC129" s="40">
        <f t="shared" si="79"/>
        <v>3.967330021126136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6</v>
      </c>
      <c r="AH129" s="37">
        <f t="shared" si="84"/>
        <v>3.2665131984022588</v>
      </c>
    </row>
    <row r="130" spans="1:34" x14ac:dyDescent="0.25">
      <c r="A130" s="9">
        <v>300219</v>
      </c>
      <c r="B130" s="9" t="s">
        <v>55</v>
      </c>
      <c r="C130" s="10" t="s">
        <v>77</v>
      </c>
      <c r="D130" s="9">
        <v>0.47</v>
      </c>
      <c r="E130" s="171" t="s">
        <v>199</v>
      </c>
      <c r="F130" s="46">
        <f t="shared" si="58"/>
        <v>5.4548667764616274</v>
      </c>
      <c r="G130" s="39">
        <f t="shared" si="59"/>
        <v>6</v>
      </c>
      <c r="H130" s="40">
        <f t="shared" si="60"/>
        <v>6</v>
      </c>
      <c r="I130" s="39">
        <f t="shared" si="85"/>
        <v>3.4495948699149515</v>
      </c>
      <c r="J130" s="40">
        <f t="shared" si="61"/>
        <v>3.7704383749624197</v>
      </c>
      <c r="K130" s="39">
        <f t="shared" si="62"/>
        <v>4.8984038223949256</v>
      </c>
      <c r="L130" s="40">
        <f t="shared" si="63"/>
        <v>6</v>
      </c>
      <c r="M130" s="39">
        <f t="shared" si="57"/>
        <v>1.7651664684157431</v>
      </c>
      <c r="N130" s="40">
        <f t="shared" si="64"/>
        <v>3.5250561617377856</v>
      </c>
      <c r="O130" s="39">
        <f t="shared" si="65"/>
        <v>4.6530216091702918</v>
      </c>
      <c r="P130" s="41">
        <f t="shared" si="66"/>
        <v>6</v>
      </c>
      <c r="Q130" s="42">
        <f t="shared" si="67"/>
        <v>3.2674493384036278</v>
      </c>
      <c r="R130" s="40">
        <f t="shared" si="68"/>
        <v>1.5830209369044201</v>
      </c>
      <c r="S130" s="37">
        <f t="shared" si="69"/>
        <v>1.337638723679786</v>
      </c>
      <c r="T130" s="43">
        <f t="shared" si="70"/>
        <v>5.3729848402776383</v>
      </c>
      <c r="U130" s="39">
        <f t="shared" si="71"/>
        <v>5.1276026270530046</v>
      </c>
      <c r="V130" s="41">
        <f t="shared" si="72"/>
        <v>3.8442286068631324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5.5804598659481295</v>
      </c>
      <c r="AB130" s="44">
        <f t="shared" si="78"/>
        <v>6</v>
      </c>
      <c r="AC130" s="40">
        <f t="shared" si="79"/>
        <v>3.2409759749770064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4.9989310130495932</v>
      </c>
      <c r="AH130" s="37">
        <f t="shared" si="84"/>
        <v>2.6594471220784706</v>
      </c>
    </row>
    <row r="131" spans="1:34" x14ac:dyDescent="0.25">
      <c r="A131" s="9">
        <v>300333</v>
      </c>
      <c r="B131" s="9" t="s">
        <v>56</v>
      </c>
      <c r="C131" s="10" t="s">
        <v>75</v>
      </c>
      <c r="D131" s="9">
        <v>0.38</v>
      </c>
      <c r="E131" s="171" t="s">
        <v>200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4.3139726022632292</v>
      </c>
      <c r="J131" s="40">
        <f t="shared" si="61"/>
        <v>4.7108053585061507</v>
      </c>
      <c r="K131" s="39">
        <f t="shared" si="62"/>
        <v>6</v>
      </c>
      <c r="L131" s="40">
        <f t="shared" si="63"/>
        <v>6</v>
      </c>
      <c r="M131" s="39">
        <f t="shared" si="57"/>
        <v>2.2306006319878922</v>
      </c>
      <c r="N131" s="40">
        <f t="shared" si="64"/>
        <v>4.4309905158335763</v>
      </c>
      <c r="O131" s="39">
        <f t="shared" si="65"/>
        <v>5.8261056745000968</v>
      </c>
      <c r="P131" s="41">
        <f t="shared" si="66"/>
        <v>6</v>
      </c>
      <c r="Q131" s="42">
        <f t="shared" si="67"/>
        <v>4.0886873396044869</v>
      </c>
      <c r="R131" s="40">
        <f t="shared" si="68"/>
        <v>2.0053153693291508</v>
      </c>
      <c r="S131" s="37">
        <f t="shared" si="69"/>
        <v>1.725500526656577</v>
      </c>
      <c r="T131" s="43">
        <f t="shared" si="70"/>
        <v>6</v>
      </c>
      <c r="U131" s="39">
        <f t="shared" si="71"/>
        <v>6</v>
      </c>
      <c r="V131" s="41">
        <f t="shared" si="72"/>
        <v>4.8257564348043989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4.0796281795768241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3.3603688088865291</v>
      </c>
    </row>
    <row r="132" spans="1:34" x14ac:dyDescent="0.25">
      <c r="A132" s="9">
        <v>300313</v>
      </c>
      <c r="B132" s="9" t="s">
        <v>57</v>
      </c>
      <c r="C132" s="10" t="s">
        <v>75</v>
      </c>
      <c r="D132" s="9">
        <v>0.39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4.1982297150257111</v>
      </c>
      <c r="J132" s="40">
        <f t="shared" si="61"/>
        <v>4.584887272390608</v>
      </c>
      <c r="K132" s="39">
        <f t="shared" si="62"/>
        <v>5.9442302475015758</v>
      </c>
      <c r="L132" s="40">
        <f t="shared" si="63"/>
        <v>6</v>
      </c>
      <c r="M132" s="39">
        <f t="shared" si="57"/>
        <v>2.1682775388599977</v>
      </c>
      <c r="N132" s="40">
        <f t="shared" si="64"/>
        <v>4.3096830667096384</v>
      </c>
      <c r="O132" s="39">
        <f t="shared" si="65"/>
        <v>5.6690260418206071</v>
      </c>
      <c r="P132" s="41">
        <f t="shared" si="66"/>
        <v>6</v>
      </c>
      <c r="Q132" s="42">
        <f t="shared" si="67"/>
        <v>3.9787209975633457</v>
      </c>
      <c r="R132" s="40">
        <f t="shared" si="68"/>
        <v>1.948768821397634</v>
      </c>
      <c r="S132" s="37">
        <f t="shared" si="69"/>
        <v>1.6735646157166648</v>
      </c>
      <c r="T132" s="43">
        <f t="shared" si="70"/>
        <v>6</v>
      </c>
      <c r="U132" s="39">
        <f t="shared" si="71"/>
        <v>6</v>
      </c>
      <c r="V132" s="41">
        <f t="shared" si="72"/>
        <v>4.6943267826299273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3.967330021126136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3.2665131984022588</v>
      </c>
    </row>
    <row r="133" spans="1:34" x14ac:dyDescent="0.25">
      <c r="A133" s="9">
        <v>300730</v>
      </c>
      <c r="B133" s="9" t="s">
        <v>252</v>
      </c>
      <c r="C133" s="10" t="s">
        <v>74</v>
      </c>
      <c r="D133" s="9">
        <v>0.33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4.9979078450303849</v>
      </c>
      <c r="J133" s="40">
        <f t="shared" si="61"/>
        <v>5.4548667764616274</v>
      </c>
      <c r="K133" s="39">
        <f t="shared" si="62"/>
        <v>6</v>
      </c>
      <c r="L133" s="40">
        <f t="shared" si="63"/>
        <v>6</v>
      </c>
      <c r="M133" s="39">
        <f t="shared" si="57"/>
        <v>2.5988734550163612</v>
      </c>
      <c r="N133" s="40">
        <f t="shared" si="64"/>
        <v>5.1478072606568448</v>
      </c>
      <c r="O133" s="39">
        <f t="shared" si="65"/>
        <v>6</v>
      </c>
      <c r="P133" s="41">
        <f t="shared" si="66"/>
        <v>6</v>
      </c>
      <c r="Q133" s="42">
        <f t="shared" si="67"/>
        <v>4.7384884516657726</v>
      </c>
      <c r="R133" s="40">
        <f t="shared" si="68"/>
        <v>2.339454061651749</v>
      </c>
      <c r="S133" s="37">
        <f t="shared" si="69"/>
        <v>2.0323945458469677</v>
      </c>
      <c r="T133" s="43">
        <f t="shared" si="70"/>
        <v>6</v>
      </c>
      <c r="U133" s="39">
        <f t="shared" si="71"/>
        <v>6</v>
      </c>
      <c r="V133" s="41">
        <f t="shared" si="72"/>
        <v>5.6023861976535505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4.7432082067854324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3.9149701435663058</v>
      </c>
    </row>
    <row r="134" spans="1:34" x14ac:dyDescent="0.25">
      <c r="A134" s="9">
        <v>300353</v>
      </c>
      <c r="B134" s="9" t="s">
        <v>58</v>
      </c>
      <c r="C134" s="11" t="s">
        <v>74</v>
      </c>
      <c r="D134" s="9">
        <v>0.25</v>
      </c>
      <c r="E134" s="195" t="s">
        <v>230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6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3.4945129606215968</v>
      </c>
      <c r="N134" s="40">
        <f t="shared" si="64"/>
        <v>6</v>
      </c>
      <c r="O134" s="39">
        <f t="shared" si="65"/>
        <v>6</v>
      </c>
      <c r="P134" s="41">
        <f t="shared" si="66"/>
        <v>6</v>
      </c>
      <c r="Q134" s="42">
        <f t="shared" si="67"/>
        <v>6</v>
      </c>
      <c r="R134" s="40">
        <f t="shared" si="68"/>
        <v>3.1520793613803093</v>
      </c>
      <c r="S134" s="37">
        <f t="shared" si="69"/>
        <v>2.7787608005179973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6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5.2637605895075241</v>
      </c>
    </row>
    <row r="135" spans="1:34" x14ac:dyDescent="0.25">
      <c r="A135" s="9">
        <v>300820</v>
      </c>
      <c r="B135" s="9" t="s">
        <v>333</v>
      </c>
      <c r="C135" s="11" t="s">
        <v>74</v>
      </c>
      <c r="D135" s="9">
        <v>0.3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5.5176986295334238</v>
      </c>
      <c r="J135" s="40">
        <f t="shared" si="61"/>
        <v>6</v>
      </c>
      <c r="K135" s="39">
        <f t="shared" si="62"/>
        <v>6</v>
      </c>
      <c r="L135" s="40">
        <f t="shared" si="63"/>
        <v>6</v>
      </c>
      <c r="M135" s="39">
        <f t="shared" si="57"/>
        <v>2.8787608005179974</v>
      </c>
      <c r="N135" s="40">
        <f t="shared" si="64"/>
        <v>5.6925879867225309</v>
      </c>
      <c r="O135" s="39">
        <f t="shared" si="65"/>
        <v>6</v>
      </c>
      <c r="P135" s="41">
        <f t="shared" si="66"/>
        <v>6</v>
      </c>
      <c r="Q135" s="277">
        <f t="shared" si="67"/>
        <v>5.2323372968323509</v>
      </c>
      <c r="R135" s="40">
        <f t="shared" si="68"/>
        <v>2.5933994678169245</v>
      </c>
      <c r="S135" s="37">
        <f t="shared" si="69"/>
        <v>2.2656340004316644</v>
      </c>
      <c r="T135" s="43">
        <f t="shared" si="70"/>
        <v>6</v>
      </c>
      <c r="U135" s="39">
        <f t="shared" si="71"/>
        <v>6</v>
      </c>
      <c r="V135" s="41">
        <f t="shared" si="72"/>
        <v>6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5.247529027463977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6</v>
      </c>
      <c r="AH135" s="37">
        <f t="shared" si="84"/>
        <v>4.3364671579229377</v>
      </c>
    </row>
    <row r="136" spans="1:34" x14ac:dyDescent="0.25">
      <c r="A136" s="9">
        <v>300821</v>
      </c>
      <c r="B136" s="9" t="s">
        <v>332</v>
      </c>
      <c r="C136" s="10" t="s">
        <v>77</v>
      </c>
      <c r="D136" s="9">
        <v>0.4</v>
      </c>
      <c r="E136" s="275" t="s">
        <v>199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4.0882739721500672</v>
      </c>
      <c r="J136" s="40">
        <f t="shared" si="61"/>
        <v>4.465265090580842</v>
      </c>
      <c r="K136" s="39">
        <f t="shared" si="62"/>
        <v>5.7906244913140359</v>
      </c>
      <c r="L136" s="40">
        <f t="shared" si="63"/>
        <v>6</v>
      </c>
      <c r="M136" s="39">
        <f t="shared" si="57"/>
        <v>2.1090706003884976</v>
      </c>
      <c r="N136" s="40">
        <f t="shared" si="64"/>
        <v>4.1944409900418966</v>
      </c>
      <c r="O136" s="39">
        <f t="shared" si="65"/>
        <v>5.5198003907750923</v>
      </c>
      <c r="P136" s="41">
        <f t="shared" si="66"/>
        <v>6</v>
      </c>
      <c r="Q136" s="277">
        <f t="shared" si="67"/>
        <v>3.8742529726242623</v>
      </c>
      <c r="R136" s="40">
        <f t="shared" si="68"/>
        <v>1.8950496008626934</v>
      </c>
      <c r="S136" s="37">
        <f t="shared" si="69"/>
        <v>1.6242255003237482</v>
      </c>
      <c r="T136" s="43">
        <f t="shared" si="70"/>
        <v>6</v>
      </c>
      <c r="U136" s="39">
        <f t="shared" si="71"/>
        <v>6</v>
      </c>
      <c r="V136" s="41">
        <f t="shared" si="72"/>
        <v>4.5694686130641795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3.8606467705979819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5.9262439403332712</v>
      </c>
      <c r="AH136" s="37">
        <f t="shared" si="84"/>
        <v>3.1773503684422022</v>
      </c>
    </row>
    <row r="137" spans="1:34" x14ac:dyDescent="0.25">
      <c r="A137" s="9">
        <v>300535</v>
      </c>
      <c r="B137" s="9" t="s">
        <v>334</v>
      </c>
      <c r="C137" s="11" t="s">
        <v>74</v>
      </c>
      <c r="D137" s="9">
        <v>0.27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6</v>
      </c>
      <c r="J137" s="40">
        <f t="shared" si="61"/>
        <v>6</v>
      </c>
      <c r="K137" s="39">
        <f t="shared" si="62"/>
        <v>6</v>
      </c>
      <c r="L137" s="40">
        <f t="shared" si="63"/>
        <v>6</v>
      </c>
      <c r="M137" s="39">
        <f t="shared" si="57"/>
        <v>3.2208453339088856</v>
      </c>
      <c r="N137" s="40">
        <f t="shared" si="64"/>
        <v>6</v>
      </c>
      <c r="O137" s="39">
        <f t="shared" si="65"/>
        <v>6</v>
      </c>
      <c r="P137" s="41">
        <f t="shared" si="66"/>
        <v>6</v>
      </c>
      <c r="Q137" s="277">
        <f t="shared" si="67"/>
        <v>5.8359303298137215</v>
      </c>
      <c r="R137" s="40">
        <f t="shared" si="68"/>
        <v>2.9037771864632491</v>
      </c>
      <c r="S137" s="37">
        <f t="shared" si="69"/>
        <v>2.5507044449240714</v>
      </c>
      <c r="T137" s="43">
        <f t="shared" si="70"/>
        <v>6</v>
      </c>
      <c r="U137" s="39">
        <f t="shared" si="71"/>
        <v>6</v>
      </c>
      <c r="V137" s="41">
        <f t="shared" si="72"/>
        <v>6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5.8639211416266397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4.8516301754699294</v>
      </c>
    </row>
    <row r="138" spans="1:34" x14ac:dyDescent="0.25">
      <c r="A138" s="9">
        <v>300209</v>
      </c>
      <c r="B138" s="9" t="s">
        <v>262</v>
      </c>
      <c r="C138" s="11" t="s">
        <v>74</v>
      </c>
      <c r="D138" s="9">
        <v>0.38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4.3139726022632292</v>
      </c>
      <c r="J138" s="40">
        <f t="shared" si="61"/>
        <v>4.7108053585061507</v>
      </c>
      <c r="K138" s="39">
        <f t="shared" si="62"/>
        <v>6</v>
      </c>
      <c r="L138" s="40">
        <f t="shared" si="63"/>
        <v>6</v>
      </c>
      <c r="M138" s="39">
        <f t="shared" si="57"/>
        <v>2.2306006319878922</v>
      </c>
      <c r="N138" s="40">
        <f t="shared" si="64"/>
        <v>4.4309905158335763</v>
      </c>
      <c r="O138" s="39">
        <f t="shared" si="65"/>
        <v>5.8261056745000968</v>
      </c>
      <c r="P138" s="41">
        <f t="shared" si="66"/>
        <v>6</v>
      </c>
      <c r="Q138" s="42">
        <f t="shared" si="67"/>
        <v>4.0886873396044869</v>
      </c>
      <c r="R138" s="40">
        <f t="shared" si="68"/>
        <v>2.0053153693291508</v>
      </c>
      <c r="S138" s="37">
        <f t="shared" si="69"/>
        <v>1.725500526656577</v>
      </c>
      <c r="T138" s="43">
        <f t="shared" si="70"/>
        <v>6</v>
      </c>
      <c r="U138" s="39">
        <f t="shared" si="71"/>
        <v>6</v>
      </c>
      <c r="V138" s="41">
        <f t="shared" si="72"/>
        <v>4.8257564348043989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4.0796281795768241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3.3603688088865291</v>
      </c>
    </row>
    <row r="139" spans="1:34" x14ac:dyDescent="0.25">
      <c r="A139" s="9">
        <v>300346</v>
      </c>
      <c r="B139" s="9" t="s">
        <v>251</v>
      </c>
      <c r="C139" s="11" t="s">
        <v>74</v>
      </c>
      <c r="D139" s="9">
        <v>0.33</v>
      </c>
      <c r="E139" s="195" t="s">
        <v>230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300340</v>
      </c>
      <c r="B140" s="9" t="s">
        <v>59</v>
      </c>
      <c r="C140" s="10" t="s">
        <v>75</v>
      </c>
      <c r="D140" s="9">
        <v>0.33</v>
      </c>
      <c r="E140" s="171" t="s">
        <v>200</v>
      </c>
      <c r="F140" s="46">
        <f t="shared" si="58"/>
        <v>6</v>
      </c>
      <c r="G140" s="39">
        <f t="shared" si="59"/>
        <v>6</v>
      </c>
      <c r="H140" s="40">
        <f t="shared" si="60"/>
        <v>6</v>
      </c>
      <c r="I140" s="39">
        <f t="shared" si="85"/>
        <v>4.9979078450303849</v>
      </c>
      <c r="J140" s="40">
        <f t="shared" si="61"/>
        <v>5.4548667764616274</v>
      </c>
      <c r="K140" s="39">
        <f t="shared" si="62"/>
        <v>6</v>
      </c>
      <c r="L140" s="40">
        <f t="shared" si="63"/>
        <v>6</v>
      </c>
      <c r="M140" s="39">
        <f t="shared" si="57"/>
        <v>2.5988734550163612</v>
      </c>
      <c r="N140" s="40">
        <f t="shared" si="64"/>
        <v>5.1478072606568448</v>
      </c>
      <c r="O140" s="39">
        <f t="shared" si="65"/>
        <v>6</v>
      </c>
      <c r="P140" s="41">
        <f t="shared" si="66"/>
        <v>6</v>
      </c>
      <c r="Q140" s="42">
        <f t="shared" si="67"/>
        <v>4.7384884516657726</v>
      </c>
      <c r="R140" s="40">
        <f t="shared" si="68"/>
        <v>2.339454061651749</v>
      </c>
      <c r="S140" s="37">
        <f t="shared" si="69"/>
        <v>2.0323945458469677</v>
      </c>
      <c r="T140" s="43">
        <f t="shared" si="70"/>
        <v>6</v>
      </c>
      <c r="U140" s="39">
        <f t="shared" si="71"/>
        <v>6</v>
      </c>
      <c r="V140" s="41">
        <f t="shared" si="72"/>
        <v>5.6023861976535505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6</v>
      </c>
      <c r="AB140" s="44">
        <f t="shared" si="78"/>
        <v>6</v>
      </c>
      <c r="AC140" s="40">
        <f t="shared" si="79"/>
        <v>4.7432082067854324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6</v>
      </c>
      <c r="AH140" s="37">
        <f t="shared" si="84"/>
        <v>3.9149701435663058</v>
      </c>
    </row>
    <row r="141" spans="1:34" x14ac:dyDescent="0.25">
      <c r="A141" s="9">
        <v>300341</v>
      </c>
      <c r="B141" s="9" t="s">
        <v>60</v>
      </c>
      <c r="C141" s="10" t="s">
        <v>76</v>
      </c>
      <c r="D141" s="9">
        <v>0.46</v>
      </c>
      <c r="E141" s="171" t="s">
        <v>200</v>
      </c>
      <c r="F141" s="46">
        <f t="shared" si="58"/>
        <v>5.5777986629064449</v>
      </c>
      <c r="G141" s="39">
        <f t="shared" si="59"/>
        <v>6</v>
      </c>
      <c r="H141" s="40">
        <f t="shared" si="60"/>
        <v>6</v>
      </c>
      <c r="I141" s="39">
        <f t="shared" si="85"/>
        <v>3.5289338888261459</v>
      </c>
      <c r="J141" s="40">
        <f t="shared" si="61"/>
        <v>3.8567522526789935</v>
      </c>
      <c r="K141" s="39">
        <f t="shared" si="62"/>
        <v>5.0092386880991624</v>
      </c>
      <c r="L141" s="40">
        <f t="shared" si="63"/>
        <v>6</v>
      </c>
      <c r="M141" s="39">
        <f t="shared" si="57"/>
        <v>1.8078874785986938</v>
      </c>
      <c r="N141" s="40">
        <f t="shared" si="64"/>
        <v>3.608209556558172</v>
      </c>
      <c r="O141" s="39">
        <f t="shared" si="65"/>
        <v>4.7606959919783414</v>
      </c>
      <c r="P141" s="41">
        <f t="shared" si="66"/>
        <v>6</v>
      </c>
      <c r="Q141" s="42">
        <f t="shared" si="67"/>
        <v>3.3428286718471849</v>
      </c>
      <c r="R141" s="40">
        <f t="shared" si="68"/>
        <v>1.6217822616197333</v>
      </c>
      <c r="S141" s="37">
        <f t="shared" si="69"/>
        <v>1.3732395654989116</v>
      </c>
      <c r="T141" s="43">
        <f t="shared" si="70"/>
        <v>5.4941366846314992</v>
      </c>
      <c r="U141" s="39">
        <f t="shared" si="71"/>
        <v>5.2455939885106782</v>
      </c>
      <c r="V141" s="41">
        <f t="shared" si="72"/>
        <v>3.9343205330992861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5.7082959499904797</v>
      </c>
      <c r="AB141" s="44">
        <f t="shared" si="78"/>
        <v>6</v>
      </c>
      <c r="AC141" s="40">
        <f t="shared" si="79"/>
        <v>3.3179537135634631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5.1141251655071924</v>
      </c>
      <c r="AH141" s="37">
        <f t="shared" si="84"/>
        <v>2.7237829290801763</v>
      </c>
    </row>
    <row r="142" spans="1:34" x14ac:dyDescent="0.25">
      <c r="A142" s="9">
        <v>300414</v>
      </c>
      <c r="B142" s="9" t="s">
        <v>233</v>
      </c>
      <c r="C142" s="10" t="s">
        <v>74</v>
      </c>
      <c r="D142" s="9">
        <v>0.34</v>
      </c>
      <c r="E142" s="194" t="s">
        <v>200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4.8450282025294911</v>
      </c>
      <c r="J142" s="40">
        <f t="shared" si="61"/>
        <v>5.2885471653892262</v>
      </c>
      <c r="K142" s="39">
        <f t="shared" si="62"/>
        <v>6</v>
      </c>
      <c r="L142" s="40">
        <f t="shared" si="63"/>
        <v>6</v>
      </c>
      <c r="M142" s="39">
        <f t="shared" si="57"/>
        <v>2.5165536475158796</v>
      </c>
      <c r="N142" s="40">
        <f t="shared" si="64"/>
        <v>4.9875776353434089</v>
      </c>
      <c r="O142" s="39">
        <f t="shared" si="65"/>
        <v>6</v>
      </c>
      <c r="P142" s="41">
        <f t="shared" si="66"/>
        <v>6</v>
      </c>
      <c r="Q142" s="42">
        <f t="shared" si="67"/>
        <v>4.593238791322662</v>
      </c>
      <c r="R142" s="40">
        <f t="shared" si="68"/>
        <v>2.2647642363090505</v>
      </c>
      <c r="S142" s="37">
        <f t="shared" si="69"/>
        <v>1.963794706263233</v>
      </c>
      <c r="T142" s="43">
        <f t="shared" si="70"/>
        <v>6</v>
      </c>
      <c r="U142" s="39">
        <f t="shared" si="71"/>
        <v>6</v>
      </c>
      <c r="V142" s="41">
        <f t="shared" si="72"/>
        <v>5.4287866036049168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4.5948785536446852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3.7910004334614147</v>
      </c>
    </row>
    <row r="143" spans="1:34" x14ac:dyDescent="0.25">
      <c r="A143" s="9">
        <v>300181</v>
      </c>
      <c r="B143" s="9" t="s">
        <v>258</v>
      </c>
      <c r="C143" s="10" t="s">
        <v>74</v>
      </c>
      <c r="D143" s="9">
        <v>0.26</v>
      </c>
      <c r="E143" s="106" t="s">
        <v>199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6</v>
      </c>
      <c r="J143" s="40">
        <f t="shared" si="61"/>
        <v>6</v>
      </c>
      <c r="K143" s="39">
        <f t="shared" si="62"/>
        <v>6</v>
      </c>
      <c r="L143" s="40">
        <f t="shared" si="63"/>
        <v>6</v>
      </c>
      <c r="M143" s="39">
        <f t="shared" si="57"/>
        <v>3.3524163082899965</v>
      </c>
      <c r="N143" s="40">
        <f t="shared" si="64"/>
        <v>6</v>
      </c>
      <c r="O143" s="39">
        <f t="shared" si="65"/>
        <v>6</v>
      </c>
      <c r="P143" s="41">
        <f t="shared" si="66"/>
        <v>6</v>
      </c>
      <c r="Q143" s="42">
        <f t="shared" si="67"/>
        <v>6</v>
      </c>
      <c r="R143" s="40">
        <f t="shared" si="68"/>
        <v>3.0231532320964511</v>
      </c>
      <c r="S143" s="37">
        <f t="shared" si="69"/>
        <v>2.6603469235749975</v>
      </c>
      <c r="T143" s="43">
        <f t="shared" si="70"/>
        <v>6</v>
      </c>
      <c r="U143" s="39">
        <f t="shared" si="71"/>
        <v>6</v>
      </c>
      <c r="V143" s="41">
        <f t="shared" si="72"/>
        <v>6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6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5.0497697976033882</v>
      </c>
    </row>
    <row r="144" spans="1:34" x14ac:dyDescent="0.25">
      <c r="A144" s="9">
        <v>300359</v>
      </c>
      <c r="B144" s="9" t="s">
        <v>306</v>
      </c>
      <c r="C144" s="10" t="s">
        <v>74</v>
      </c>
      <c r="D144" s="9">
        <v>0.32</v>
      </c>
      <c r="E144" s="106" t="s">
        <v>200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251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300728</v>
      </c>
      <c r="B145" s="9" t="s">
        <v>257</v>
      </c>
      <c r="C145" s="10" t="s">
        <v>74</v>
      </c>
      <c r="D145" s="9">
        <v>0.32</v>
      </c>
      <c r="E145" s="195" t="s">
        <v>230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5.1603424651875844</v>
      </c>
      <c r="J145" s="40">
        <f t="shared" si="61"/>
        <v>5.6315813632260534</v>
      </c>
      <c r="K145" s="39">
        <f t="shared" si="62"/>
        <v>6</v>
      </c>
      <c r="L145" s="40">
        <f t="shared" si="63"/>
        <v>6</v>
      </c>
      <c r="M145" s="39">
        <f t="shared" si="57"/>
        <v>2.6863382504856226</v>
      </c>
      <c r="N145" s="40">
        <f t="shared" si="64"/>
        <v>5.3180512375523721</v>
      </c>
      <c r="O145" s="39">
        <f t="shared" si="65"/>
        <v>6</v>
      </c>
      <c r="P145" s="41">
        <f t="shared" si="66"/>
        <v>6</v>
      </c>
      <c r="Q145" s="42">
        <f t="shared" si="67"/>
        <v>4.8928162157803277</v>
      </c>
      <c r="R145" s="40">
        <f t="shared" si="68"/>
        <v>2.4188120010783667</v>
      </c>
      <c r="S145" s="37">
        <f t="shared" si="69"/>
        <v>2.1052818754046854</v>
      </c>
      <c r="T145" s="43">
        <f t="shared" si="70"/>
        <v>6</v>
      </c>
      <c r="U145" s="39">
        <f t="shared" si="71"/>
        <v>6</v>
      </c>
      <c r="V145" s="41">
        <f t="shared" si="72"/>
        <v>5.7868357663302241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4.9008084632474773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6</v>
      </c>
      <c r="AH145" s="37">
        <f t="shared" si="84"/>
        <v>4.0466879605527533</v>
      </c>
    </row>
    <row r="146" spans="1:34" x14ac:dyDescent="0.25">
      <c r="A146" s="9">
        <v>300224</v>
      </c>
      <c r="B146" s="9" t="s">
        <v>61</v>
      </c>
      <c r="C146" s="10" t="s">
        <v>75</v>
      </c>
      <c r="D146" s="9">
        <v>0.4</v>
      </c>
      <c r="E146" s="171" t="s">
        <v>200</v>
      </c>
      <c r="F146" s="46">
        <f t="shared" si="58"/>
        <v>6</v>
      </c>
      <c r="G146" s="39">
        <f t="shared" si="59"/>
        <v>6</v>
      </c>
      <c r="H146" s="40">
        <f t="shared" si="60"/>
        <v>6</v>
      </c>
      <c r="I146" s="39">
        <f t="shared" si="85"/>
        <v>4.0882739721500672</v>
      </c>
      <c r="J146" s="40">
        <f t="shared" si="61"/>
        <v>4.465265090580842</v>
      </c>
      <c r="K146" s="39">
        <f t="shared" si="62"/>
        <v>5.7906244913140359</v>
      </c>
      <c r="L146" s="40">
        <f t="shared" si="63"/>
        <v>6</v>
      </c>
      <c r="M146" s="39">
        <f t="shared" si="57"/>
        <v>2.1090706003884976</v>
      </c>
      <c r="N146" s="40">
        <f t="shared" si="64"/>
        <v>4.1944409900418966</v>
      </c>
      <c r="O146" s="39">
        <f t="shared" si="65"/>
        <v>5.5198003907750923</v>
      </c>
      <c r="P146" s="41">
        <f t="shared" si="66"/>
        <v>6</v>
      </c>
      <c r="Q146" s="42">
        <f t="shared" si="67"/>
        <v>3.8742529726242623</v>
      </c>
      <c r="R146" s="40">
        <f t="shared" si="68"/>
        <v>1.8950496008626934</v>
      </c>
      <c r="S146" s="37">
        <f t="shared" si="69"/>
        <v>1.6242255003237482</v>
      </c>
      <c r="T146" s="43">
        <f t="shared" si="70"/>
        <v>6</v>
      </c>
      <c r="U146" s="39">
        <f t="shared" si="71"/>
        <v>6</v>
      </c>
      <c r="V146" s="41">
        <f t="shared" si="72"/>
        <v>4.5694686130641795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6</v>
      </c>
      <c r="AB146" s="44">
        <f t="shared" si="78"/>
        <v>6</v>
      </c>
      <c r="AC146" s="40">
        <f t="shared" si="79"/>
        <v>3.8606467705979819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5.9262439403332712</v>
      </c>
      <c r="AH146" s="37">
        <f t="shared" si="84"/>
        <v>3.1773503684422022</v>
      </c>
    </row>
    <row r="147" spans="1:34" x14ac:dyDescent="0.25">
      <c r="A147" s="9">
        <v>300205</v>
      </c>
      <c r="B147" s="9" t="s">
        <v>64</v>
      </c>
      <c r="C147" s="10" t="s">
        <v>76</v>
      </c>
      <c r="D147" s="9">
        <v>0.48</v>
      </c>
      <c r="E147" s="171" t="s">
        <v>200</v>
      </c>
      <c r="F147" s="46">
        <f t="shared" si="58"/>
        <v>5.3370570519520104</v>
      </c>
      <c r="G147" s="39">
        <f t="shared" si="59"/>
        <v>6</v>
      </c>
      <c r="H147" s="40">
        <f t="shared" si="60"/>
        <v>6</v>
      </c>
      <c r="I147" s="39">
        <f t="shared" si="85"/>
        <v>3.3735616434583897</v>
      </c>
      <c r="J147" s="40">
        <f t="shared" si="61"/>
        <v>3.687720908817369</v>
      </c>
      <c r="K147" s="39">
        <f t="shared" si="62"/>
        <v>4.79218707609503</v>
      </c>
      <c r="L147" s="40">
        <f t="shared" si="63"/>
        <v>6</v>
      </c>
      <c r="M147" s="39">
        <f t="shared" si="57"/>
        <v>1.7242255003237486</v>
      </c>
      <c r="N147" s="40">
        <f t="shared" si="64"/>
        <v>3.4453674917015817</v>
      </c>
      <c r="O147" s="39">
        <f t="shared" si="65"/>
        <v>4.5498336589792432</v>
      </c>
      <c r="P147" s="41">
        <f t="shared" si="66"/>
        <v>6</v>
      </c>
      <c r="Q147" s="42">
        <f t="shared" si="67"/>
        <v>3.1952108105202188</v>
      </c>
      <c r="R147" s="40">
        <f t="shared" si="68"/>
        <v>1.5458746673855779</v>
      </c>
      <c r="S147" s="37">
        <f t="shared" si="69"/>
        <v>1.3035212502697902</v>
      </c>
      <c r="T147" s="43">
        <f t="shared" si="70"/>
        <v>5.2568809894385211</v>
      </c>
      <c r="U147" s="39">
        <f t="shared" si="71"/>
        <v>5.0145275723227334</v>
      </c>
      <c r="V147" s="41">
        <f t="shared" si="72"/>
        <v>3.7578905108868161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5.4579502854075432</v>
      </c>
      <c r="AB147" s="44">
        <f t="shared" si="78"/>
        <v>6</v>
      </c>
      <c r="AC147" s="40">
        <f t="shared" si="79"/>
        <v>3.1672056421649857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4.8885366169443936</v>
      </c>
      <c r="AH147" s="37">
        <f t="shared" si="84"/>
        <v>2.5977919737018356</v>
      </c>
    </row>
    <row r="148" spans="1:34" x14ac:dyDescent="0.25">
      <c r="A148" s="9">
        <v>300509</v>
      </c>
      <c r="B148" s="9" t="s">
        <v>65</v>
      </c>
      <c r="C148" s="10" t="s">
        <v>76</v>
      </c>
      <c r="D148" s="9">
        <v>0.57999999999999996</v>
      </c>
      <c r="E148" s="171" t="s">
        <v>200</v>
      </c>
      <c r="F148" s="46">
        <f t="shared" si="58"/>
        <v>4.3823920429947671</v>
      </c>
      <c r="G148" s="39">
        <f t="shared" si="59"/>
        <v>5.2964330090176599</v>
      </c>
      <c r="H148" s="40">
        <f t="shared" si="60"/>
        <v>6</v>
      </c>
      <c r="I148" s="39">
        <f t="shared" si="85"/>
        <v>2.7574303256207364</v>
      </c>
      <c r="J148" s="40">
        <f t="shared" si="61"/>
        <v>3.0174242004005811</v>
      </c>
      <c r="K148" s="39">
        <f t="shared" si="62"/>
        <v>3.9314651664234743</v>
      </c>
      <c r="L148" s="40">
        <f t="shared" si="63"/>
        <v>6</v>
      </c>
      <c r="M148" s="39">
        <f t="shared" si="57"/>
        <v>1.3924624830265504</v>
      </c>
      <c r="N148" s="40">
        <f t="shared" si="64"/>
        <v>2.799614475890964</v>
      </c>
      <c r="O148" s="39">
        <f t="shared" si="65"/>
        <v>3.7136554419138568</v>
      </c>
      <c r="P148" s="41">
        <f t="shared" si="66"/>
        <v>6</v>
      </c>
      <c r="Q148" s="42">
        <f t="shared" si="67"/>
        <v>2.609829636292595</v>
      </c>
      <c r="R148" s="40">
        <f t="shared" si="68"/>
        <v>1.2448617936984092</v>
      </c>
      <c r="S148" s="37">
        <f t="shared" si="69"/>
        <v>1.0270520691887921</v>
      </c>
      <c r="T148" s="43">
        <f t="shared" si="70"/>
        <v>4.3160394395353272</v>
      </c>
      <c r="U148" s="39">
        <f t="shared" si="71"/>
        <v>4.0982297150257114</v>
      </c>
      <c r="V148" s="41">
        <f t="shared" si="72"/>
        <v>3.0582542159063313</v>
      </c>
      <c r="W148" s="38">
        <f t="shared" si="73"/>
        <v>6</v>
      </c>
      <c r="X148" s="39">
        <f t="shared" si="74"/>
        <v>6</v>
      </c>
      <c r="Y148" s="40">
        <f t="shared" si="75"/>
        <v>6</v>
      </c>
      <c r="Z148" s="39">
        <f t="shared" si="76"/>
        <v>6</v>
      </c>
      <c r="AA148" s="40">
        <f t="shared" si="77"/>
        <v>4.4652002361993466</v>
      </c>
      <c r="AB148" s="44">
        <f t="shared" si="78"/>
        <v>6</v>
      </c>
      <c r="AC148" s="40">
        <f t="shared" si="79"/>
        <v>2.5694115659296433</v>
      </c>
      <c r="AD148" s="37">
        <f t="shared" si="80"/>
        <v>6</v>
      </c>
      <c r="AE148" s="38">
        <f t="shared" si="81"/>
        <v>6</v>
      </c>
      <c r="AF148" s="39">
        <f t="shared" si="82"/>
        <v>6</v>
      </c>
      <c r="AG148" s="45">
        <f t="shared" si="83"/>
        <v>3.9939613381608767</v>
      </c>
      <c r="AH148" s="37">
        <f t="shared" si="84"/>
        <v>2.0981726678911743</v>
      </c>
    </row>
    <row r="149" spans="1:34" x14ac:dyDescent="0.25">
      <c r="A149" s="9">
        <v>300220</v>
      </c>
      <c r="B149" s="9" t="s">
        <v>62</v>
      </c>
      <c r="C149" s="18" t="s">
        <v>75</v>
      </c>
      <c r="D149" s="9">
        <v>0.25</v>
      </c>
      <c r="E149" s="171" t="s">
        <v>199</v>
      </c>
      <c r="F149" s="46">
        <f t="shared" ref="F149:F158" si="86">IF(((($F$7/2)^2-($D$6/2)^2)*PI()/$D149/1000)-0.2&gt;6,6,((($F$7/2)^2-($D$6/2)^2)*PI()/$D149/1000)-0.2)</f>
        <v>6</v>
      </c>
      <c r="G149" s="39">
        <f t="shared" ref="G149:G158" si="87">IF(((($N$7/2)^2-($D$6/2)^2)*PI()/$D149/1000)-0.2&gt;6,6,((($N$7/2)^2-($D$6/2)^2)*PI()/$D149/1000)-0.2)</f>
        <v>6</v>
      </c>
      <c r="H149" s="40">
        <f t="shared" ref="H149:H158" si="88">IF(((($H$7/2)^2-($D$6/2)^2)*PI()/$D149/1000)-0.2&gt;6,6,((($H$7/2)^2-($D$6/2)^2)*PI()/$D149/1000)-0.2)</f>
        <v>6</v>
      </c>
      <c r="I149" s="39">
        <f t="shared" si="85"/>
        <v>6</v>
      </c>
      <c r="J149" s="40">
        <f t="shared" ref="J149:J158" si="89">IF(((($F$7/2)^2-($O$6/2)^2)*PI()/$D149/1000)-0.2&gt;6,6,((($F$7/2)^2-($O$6/2)^2)*PI()/$D149/1000)-0.2)</f>
        <v>6</v>
      </c>
      <c r="K149" s="39">
        <f t="shared" ref="K149:K158" si="90">IF(((($N$7/2)^2-($O$6/2)^2)*PI()/$D149/1000)-0.2&gt;6,6,((($N$7/2)^2-($O$6/2)^2)*PI()/$D149/1000)-0.2)</f>
        <v>6</v>
      </c>
      <c r="L149" s="40">
        <f t="shared" ref="L149:L158" si="91">IF(((($H$7/2)^2-($O$6/2)^2)*PI()/$D149/1000)-0.2&gt;6,6,((($H$7/2)^2-($O$6/2)^2)*PI()/$D149/1000)-0.2)</f>
        <v>6</v>
      </c>
      <c r="M149" s="39">
        <f t="shared" si="57"/>
        <v>3.4945129606215968</v>
      </c>
      <c r="N149" s="40">
        <f t="shared" ref="N149:N158" si="92">IF(((($F$7/2)^2-($N$6/2)^2)*PI()/$D149/1000)-0.3&gt;6,6,((($F$7/2)^2-($N$6/2)^2)*PI()/$D149/1000)-0.3)</f>
        <v>6</v>
      </c>
      <c r="O149" s="39">
        <f t="shared" ref="O149:O158" si="93">IF(((($N$7/2)^2-($N$6/2)^2)*PI()/$D149/1000)-0.3&gt;6,6,((($N$7/2)^2-($N$6/2)^2)*PI()/$D149/1000)-0.3)</f>
        <v>6</v>
      </c>
      <c r="P149" s="41">
        <f t="shared" ref="P149:P158" si="94">IF(((($H$7/2)^2-($N$6/2)^2)*PI()/$D149/1000)-0.3&gt;6,6,((($H$7/2)^2-($N$6/2)^2)*PI()/$D149/1000)-0.3)</f>
        <v>6</v>
      </c>
      <c r="Q149" s="42">
        <f t="shared" ref="Q149:Q158" si="95">IF(((($Q$7/2)^2-($D$6/2)^2)*PI()/$D149/1000)-0.2&gt;6,6,((($Q$7/2)^2-($D$6/2)^2)*PI()/$D149/1000)-0.2)</f>
        <v>6</v>
      </c>
      <c r="R149" s="40">
        <f t="shared" ref="R149:R158" si="96">IF(((($Q$7/2)^2-($O$6/2)^2)*PI()/$D149/1000)-0.2&gt;6,6,((($Q$7/2)^2-($O$6/2)^2)*PI()/$D149/1000)-0.2)</f>
        <v>3.1520793613803093</v>
      </c>
      <c r="S149" s="37">
        <f t="shared" ref="S149:S158" si="97">IF(((($Q$7/2)^2-($N$6/2)^2)*PI()/$D149/1000)-0.3&gt;6,6,((($Q$7/2)^2-($N$6/2)^2)*PI()/$D149/1000)-0.3)</f>
        <v>2.7787608005179973</v>
      </c>
      <c r="T149" s="43">
        <f t="shared" ref="T149:T158" si="98">IF(((($T$7/2)^2-($T$6/2)^2)*PI()/$D149/1000)-0.2&gt;6,6,((($T$7/2)^2-($T$6/2)^2)*PI()/$D149/1000)-0.2)</f>
        <v>6</v>
      </c>
      <c r="U149" s="39">
        <f t="shared" ref="U149:U158" si="99">IF(((($U$7/2)^2-($U$6/2)^2)*PI()/$D149/1000)-0.3&gt;6,6,((($U$7/2)^2-($U$6/2)^2)*PI()/$D149/1000)-0.3)</f>
        <v>6</v>
      </c>
      <c r="V149" s="41">
        <f t="shared" ref="V149:V158" si="100">IF(((($V$7/2)^2-($V$6/2)^2)*PI()/$D149/1000)-0.3&gt;6,6,((($V$7/2)^2-($V$6/2)^2)*PI()/$D149/1000)-0.3)</f>
        <v>6</v>
      </c>
      <c r="W149" s="38">
        <f t="shared" ref="W149:W158" si="101">IF(((($S$7/2)^2-($S$6/2)^2)*PI()/$D149/1000)-0.2&gt;6,6,((($S$7/2)^2-($S$6/2)^2)*PI()/$D149/1000)-0.2)</f>
        <v>6</v>
      </c>
      <c r="X149" s="39">
        <f t="shared" ref="X149:X158" si="102">IF(((($W$7/2)^2-($S$6/2)^2)*PI()/$D149/1000)-0.2&gt;6,6,((($W$7/2)^2-($S$6/2)^2)*PI()/$D149/1000)-0.2)</f>
        <v>6</v>
      </c>
      <c r="Y149" s="40">
        <f t="shared" ref="Y149:Y158" si="103">IF(((($S$7/2)^2-($W$6/2)^2)*PI()/$D149/1000)-0.3&gt;6,6,((($S$7/2)^2-($W$6/2)^2)*PI()/$D149/1000)-0.3)</f>
        <v>6</v>
      </c>
      <c r="Z149" s="39">
        <f t="shared" ref="Z149:Z158" si="104">IF(((($W$7/2)^2-($W$6/2)^2)*PI()/$D149/1000)-0.3&gt;6,6,((($W$7/2)^2-($W$6/2)^2)*PI()/$D149/1000)-0.3)</f>
        <v>6</v>
      </c>
      <c r="AA149" s="40">
        <f t="shared" ref="AA149:AA158" si="105">IF(((($S$7/2)^2-($X$6/2)^2)*PI()/$D149/1000)-0.3&gt;6,6,((($S$7/2)^2-($X$6/2)^2)*PI()/$D149/1000)-0.3)</f>
        <v>6</v>
      </c>
      <c r="AB149" s="44">
        <f t="shared" ref="AB149:AB158" si="106">IF(((($W$7/2)^2-($X$6/2)^2)*PI()/$D149/1000)-0.3&gt;6,6,((($W$7/2)^2-($X$6/2)^2)*PI()/$D149/1000)-0.3)</f>
        <v>6</v>
      </c>
      <c r="AC149" s="40">
        <f t="shared" ref="AC149:AC158" si="107">IF(((($AC$7/2)^2-($AC$6/2)^2)*PI()/$D149/1000)-0.3&gt;6,6,((($AC$7/2)^2-($AC$6/2)^2)*PI()/$D149/1000)-0.3)</f>
        <v>6</v>
      </c>
      <c r="AD149" s="37">
        <f t="shared" ref="AD149:AD158" si="108">IF(((($AD$7/2)^2-($AD$6/2)^2)*PI()/$D149/1000)-0.2&gt;6,6,((($AD$7/2)^2-($AD$6/2)^2)*PI()/$D149/1000)-0.2)</f>
        <v>6</v>
      </c>
      <c r="AE149" s="38">
        <f t="shared" ref="AE149:AE158" si="109">IF(((($X$7/2)^2-($S$6/2)^2)*PI()/$D149/1000)-0.2&gt;6,6,((($X$7/2)^2-($S$6/2)^2)*PI()/$D149/1000)-0.2)</f>
        <v>6</v>
      </c>
      <c r="AF149" s="39">
        <f t="shared" ref="AF149:AF158" si="110">IF(((($X$7/2)^2-($W$6/2)^2)*PI()/$D149/1000)-0.3&gt;6,6,((($X$7/2)^2-($W$6/2)^2)*PI()/$D149/1000)-0.3)</f>
        <v>6</v>
      </c>
      <c r="AG149" s="45">
        <f t="shared" ref="AG149:AG158" si="111">IF(((($X$7/2)^2-($X$6/2)^2)*PI()/$D149/1000)-0.3&gt;6,6,((($X$7/2)^2-($X$6/2)^2)*PI()/$D149/1000)-0.3)</f>
        <v>6</v>
      </c>
      <c r="AH149" s="37">
        <f t="shared" ref="AH149:AH158" si="112">IF(((($AH$7/2)^2-($AH$6/2)^2)*PI()/$D149/1000)-0.3&gt;6,6,((($AH$7/2)^2-($AH$6/2)^2)*PI()/$D149/1000)-0.3)</f>
        <v>5.2637605895075241</v>
      </c>
    </row>
    <row r="150" spans="1:34" x14ac:dyDescent="0.25">
      <c r="A150" s="9">
        <v>300726</v>
      </c>
      <c r="B150" s="9" t="s">
        <v>113</v>
      </c>
      <c r="C150" s="18" t="s">
        <v>74</v>
      </c>
      <c r="D150" s="9">
        <v>0.35</v>
      </c>
      <c r="E150" s="171" t="s">
        <v>200</v>
      </c>
      <c r="F150" s="46">
        <f t="shared" si="86"/>
        <v>6</v>
      </c>
      <c r="G150" s="39">
        <f t="shared" si="87"/>
        <v>6</v>
      </c>
      <c r="H150" s="40">
        <f t="shared" si="88"/>
        <v>6</v>
      </c>
      <c r="I150" s="39">
        <f t="shared" si="85"/>
        <v>4.7008845396000778</v>
      </c>
      <c r="J150" s="40">
        <f t="shared" si="89"/>
        <v>5.1317315320923926</v>
      </c>
      <c r="K150" s="39">
        <f t="shared" si="90"/>
        <v>6</v>
      </c>
      <c r="L150" s="40">
        <f t="shared" si="91"/>
        <v>6</v>
      </c>
      <c r="M150" s="39">
        <f t="shared" si="57"/>
        <v>2.4389378290154262</v>
      </c>
      <c r="N150" s="40">
        <f t="shared" si="92"/>
        <v>4.8365039886193122</v>
      </c>
      <c r="O150" s="39">
        <f t="shared" si="93"/>
        <v>6</v>
      </c>
      <c r="P150" s="41">
        <f t="shared" si="94"/>
        <v>6</v>
      </c>
      <c r="Q150" s="42">
        <f t="shared" si="95"/>
        <v>4.4562891115705856</v>
      </c>
      <c r="R150" s="40">
        <f t="shared" si="96"/>
        <v>2.1943424009859354</v>
      </c>
      <c r="S150" s="37">
        <f t="shared" si="97"/>
        <v>1.8991148575128556</v>
      </c>
      <c r="T150" s="43">
        <f t="shared" si="98"/>
        <v>6</v>
      </c>
      <c r="U150" s="39">
        <f t="shared" si="99"/>
        <v>6</v>
      </c>
      <c r="V150" s="41">
        <f t="shared" si="100"/>
        <v>5.2651069863590632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6</v>
      </c>
      <c r="AB150" s="44">
        <f t="shared" si="106"/>
        <v>6</v>
      </c>
      <c r="AC150" s="40">
        <f t="shared" si="107"/>
        <v>4.4550248806834087</v>
      </c>
      <c r="AD150" s="37">
        <f t="shared" si="108"/>
        <v>6</v>
      </c>
      <c r="AE150" s="38">
        <f t="shared" si="109"/>
        <v>6</v>
      </c>
      <c r="AF150" s="39">
        <f t="shared" si="110"/>
        <v>6</v>
      </c>
      <c r="AG150" s="45">
        <f t="shared" si="111"/>
        <v>6</v>
      </c>
      <c r="AH150" s="37">
        <f t="shared" si="112"/>
        <v>3.6741147067910891</v>
      </c>
    </row>
    <row r="151" spans="1:34" x14ac:dyDescent="0.25">
      <c r="A151" s="9">
        <v>300257</v>
      </c>
      <c r="B151" s="9" t="s">
        <v>63</v>
      </c>
      <c r="C151" s="18" t="s">
        <v>77</v>
      </c>
      <c r="D151" s="9">
        <v>0.6</v>
      </c>
      <c r="E151" s="171" t="s">
        <v>200</v>
      </c>
      <c r="F151" s="46">
        <f t="shared" si="86"/>
        <v>4.2296456415616079</v>
      </c>
      <c r="G151" s="39">
        <f t="shared" si="87"/>
        <v>5.1132185753837378</v>
      </c>
      <c r="H151" s="40">
        <f t="shared" si="88"/>
        <v>6</v>
      </c>
      <c r="I151" s="39">
        <f t="shared" si="85"/>
        <v>2.6588493147667118</v>
      </c>
      <c r="J151" s="40">
        <f t="shared" si="89"/>
        <v>2.9101767270538952</v>
      </c>
      <c r="K151" s="39">
        <f t="shared" si="90"/>
        <v>3.7937496608760246</v>
      </c>
      <c r="L151" s="40">
        <f t="shared" si="91"/>
        <v>6</v>
      </c>
      <c r="M151" s="39">
        <f t="shared" si="57"/>
        <v>1.3393804002589988</v>
      </c>
      <c r="N151" s="40">
        <f t="shared" si="92"/>
        <v>2.6962939933612655</v>
      </c>
      <c r="O151" s="39">
        <f t="shared" si="93"/>
        <v>3.5798669271833954</v>
      </c>
      <c r="P151" s="41">
        <f t="shared" si="94"/>
        <v>6</v>
      </c>
      <c r="Q151" s="42">
        <f t="shared" si="95"/>
        <v>2.5161686484161754</v>
      </c>
      <c r="R151" s="40">
        <f t="shared" si="96"/>
        <v>1.1966997339084624</v>
      </c>
      <c r="S151" s="37">
        <f t="shared" si="97"/>
        <v>0.98281700021583207</v>
      </c>
      <c r="T151" s="43">
        <f t="shared" si="98"/>
        <v>4.1655047915508163</v>
      </c>
      <c r="U151" s="39">
        <f t="shared" si="99"/>
        <v>3.9516220578581871</v>
      </c>
      <c r="V151" s="41">
        <f t="shared" si="100"/>
        <v>2.9463124087094532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4.3063602283260343</v>
      </c>
      <c r="AB151" s="44">
        <f t="shared" si="106"/>
        <v>6</v>
      </c>
      <c r="AC151" s="40">
        <f t="shared" si="107"/>
        <v>2.4737645137319886</v>
      </c>
      <c r="AD151" s="37">
        <f t="shared" si="108"/>
        <v>6</v>
      </c>
      <c r="AE151" s="38">
        <f t="shared" si="109"/>
        <v>6</v>
      </c>
      <c r="AF151" s="39">
        <f t="shared" si="110"/>
        <v>5.8418136377680456</v>
      </c>
      <c r="AG151" s="45">
        <f t="shared" si="111"/>
        <v>3.8508292935555151</v>
      </c>
      <c r="AH151" s="37">
        <f t="shared" si="112"/>
        <v>2.0182335789614689</v>
      </c>
    </row>
    <row r="152" spans="1:34" x14ac:dyDescent="0.25">
      <c r="A152" s="9">
        <v>300360</v>
      </c>
      <c r="B152" s="9" t="s">
        <v>299</v>
      </c>
      <c r="C152" s="10" t="s">
        <v>76</v>
      </c>
      <c r="D152" s="9">
        <v>0.43</v>
      </c>
      <c r="E152" s="243" t="s">
        <v>200</v>
      </c>
      <c r="F152" s="46">
        <f t="shared" si="86"/>
        <v>5.980900895202244</v>
      </c>
      <c r="G152" s="39">
        <f t="shared" si="87"/>
        <v>6</v>
      </c>
      <c r="H152" s="40">
        <f t="shared" si="88"/>
        <v>6</v>
      </c>
      <c r="I152" s="39">
        <f t="shared" si="85"/>
        <v>3.7890920671163419</v>
      </c>
      <c r="J152" s="40">
        <f t="shared" si="89"/>
        <v>4.139781479610086</v>
      </c>
      <c r="K152" s="39">
        <f t="shared" si="90"/>
        <v>5.3726739454084065</v>
      </c>
      <c r="L152" s="40">
        <f t="shared" si="91"/>
        <v>6</v>
      </c>
      <c r="M152" s="39">
        <f t="shared" si="57"/>
        <v>1.9479726515241842</v>
      </c>
      <c r="N152" s="40">
        <f t="shared" si="92"/>
        <v>3.8808753395738584</v>
      </c>
      <c r="O152" s="39">
        <f t="shared" si="93"/>
        <v>5.1137678053721798</v>
      </c>
      <c r="P152" s="41">
        <f t="shared" si="94"/>
        <v>6</v>
      </c>
      <c r="Q152" s="247">
        <f t="shared" si="95"/>
        <v>3.5900027652318727</v>
      </c>
      <c r="R152" s="40">
        <f t="shared" si="96"/>
        <v>1.7488833496397149</v>
      </c>
      <c r="S152" s="37">
        <f t="shared" si="97"/>
        <v>1.4899772096034867</v>
      </c>
      <c r="T152" s="43">
        <f t="shared" si="98"/>
        <v>5.891402034722069</v>
      </c>
      <c r="U152" s="39">
        <f t="shared" si="99"/>
        <v>5.6324958946858423</v>
      </c>
      <c r="V152" s="41">
        <f t="shared" si="100"/>
        <v>4.2297382447108651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6</v>
      </c>
      <c r="AB152" s="44">
        <f t="shared" si="106"/>
        <v>6</v>
      </c>
      <c r="AC152" s="40">
        <f t="shared" si="107"/>
        <v>3.5703690889283557</v>
      </c>
      <c r="AD152" s="37">
        <f t="shared" si="108"/>
        <v>6</v>
      </c>
      <c r="AE152" s="38">
        <f t="shared" si="109"/>
        <v>6</v>
      </c>
      <c r="AF152" s="39">
        <f t="shared" si="110"/>
        <v>6</v>
      </c>
      <c r="AG152" s="45">
        <f t="shared" si="111"/>
        <v>5.4918548282169972</v>
      </c>
      <c r="AH152" s="37">
        <f t="shared" si="112"/>
        <v>2.9347445287834444</v>
      </c>
    </row>
    <row r="153" spans="1:34" x14ac:dyDescent="0.25">
      <c r="A153" s="9">
        <v>300502</v>
      </c>
      <c r="B153" s="9" t="s">
        <v>66</v>
      </c>
      <c r="C153" s="10" t="s">
        <v>76</v>
      </c>
      <c r="D153" s="9">
        <v>0.6</v>
      </c>
      <c r="E153" s="171" t="s">
        <v>200</v>
      </c>
      <c r="F153" s="46">
        <f t="shared" si="86"/>
        <v>4.2296456415616079</v>
      </c>
      <c r="G153" s="39">
        <f t="shared" si="87"/>
        <v>5.1132185753837378</v>
      </c>
      <c r="H153" s="40">
        <f t="shared" si="88"/>
        <v>6</v>
      </c>
      <c r="I153" s="39">
        <f t="shared" si="85"/>
        <v>2.6588493147667118</v>
      </c>
      <c r="J153" s="40">
        <f t="shared" si="89"/>
        <v>2.9101767270538952</v>
      </c>
      <c r="K153" s="39">
        <f t="shared" si="90"/>
        <v>3.7937496608760246</v>
      </c>
      <c r="L153" s="40">
        <f t="shared" si="91"/>
        <v>6</v>
      </c>
      <c r="M153" s="39">
        <f t="shared" si="57"/>
        <v>1.3393804002589988</v>
      </c>
      <c r="N153" s="40">
        <f t="shared" si="92"/>
        <v>2.6962939933612655</v>
      </c>
      <c r="O153" s="39">
        <f t="shared" si="93"/>
        <v>3.5798669271833954</v>
      </c>
      <c r="P153" s="41">
        <f t="shared" si="94"/>
        <v>6</v>
      </c>
      <c r="Q153" s="42">
        <f t="shared" si="95"/>
        <v>2.5161686484161754</v>
      </c>
      <c r="R153" s="40">
        <f t="shared" si="96"/>
        <v>1.1966997339084624</v>
      </c>
      <c r="S153" s="37">
        <f t="shared" si="97"/>
        <v>0.98281700021583207</v>
      </c>
      <c r="T153" s="43">
        <f t="shared" si="98"/>
        <v>4.1655047915508163</v>
      </c>
      <c r="U153" s="39">
        <f t="shared" si="99"/>
        <v>3.9516220578581871</v>
      </c>
      <c r="V153" s="41">
        <f t="shared" si="100"/>
        <v>2.9463124087094532</v>
      </c>
      <c r="W153" s="38">
        <f t="shared" si="101"/>
        <v>6</v>
      </c>
      <c r="X153" s="39">
        <f t="shared" si="102"/>
        <v>6</v>
      </c>
      <c r="Y153" s="40">
        <f t="shared" si="103"/>
        <v>6</v>
      </c>
      <c r="Z153" s="39">
        <f t="shared" si="104"/>
        <v>6</v>
      </c>
      <c r="AA153" s="40">
        <f t="shared" si="105"/>
        <v>4.3063602283260343</v>
      </c>
      <c r="AB153" s="44">
        <f t="shared" si="106"/>
        <v>6</v>
      </c>
      <c r="AC153" s="40">
        <f t="shared" si="107"/>
        <v>2.4737645137319886</v>
      </c>
      <c r="AD153" s="37">
        <f t="shared" si="108"/>
        <v>6</v>
      </c>
      <c r="AE153" s="38">
        <f t="shared" si="109"/>
        <v>6</v>
      </c>
      <c r="AF153" s="39">
        <f t="shared" si="110"/>
        <v>5.8418136377680456</v>
      </c>
      <c r="AG153" s="45">
        <f t="shared" si="111"/>
        <v>3.8508292935555151</v>
      </c>
      <c r="AH153" s="37">
        <f t="shared" si="112"/>
        <v>2.0182335789614689</v>
      </c>
    </row>
    <row r="154" spans="1:34" x14ac:dyDescent="0.25">
      <c r="A154" s="9">
        <v>300504</v>
      </c>
      <c r="B154" s="9" t="s">
        <v>67</v>
      </c>
      <c r="C154" s="10" t="s">
        <v>76</v>
      </c>
      <c r="D154" s="9">
        <v>0.63</v>
      </c>
      <c r="E154" s="171" t="s">
        <v>200</v>
      </c>
      <c r="F154" s="46">
        <f t="shared" si="86"/>
        <v>4.0187101348205783</v>
      </c>
      <c r="G154" s="39">
        <f t="shared" si="87"/>
        <v>4.8602081670321313</v>
      </c>
      <c r="H154" s="40">
        <f t="shared" si="88"/>
        <v>6</v>
      </c>
      <c r="I154" s="39">
        <f t="shared" si="85"/>
        <v>2.5227136331111542</v>
      </c>
      <c r="J154" s="40">
        <f t="shared" si="89"/>
        <v>2.7620730733846619</v>
      </c>
      <c r="K154" s="39">
        <f t="shared" si="90"/>
        <v>3.6035711055962136</v>
      </c>
      <c r="L154" s="40">
        <f t="shared" si="91"/>
        <v>6</v>
      </c>
      <c r="M154" s="39">
        <f t="shared" si="57"/>
        <v>1.2660765716752369</v>
      </c>
      <c r="N154" s="40">
        <f t="shared" si="92"/>
        <v>2.5536133270107286</v>
      </c>
      <c r="O154" s="39">
        <f t="shared" si="93"/>
        <v>3.3951113592222808</v>
      </c>
      <c r="P154" s="41">
        <f t="shared" si="94"/>
        <v>6</v>
      </c>
      <c r="Q154" s="42">
        <f t="shared" si="95"/>
        <v>2.3868272842058813</v>
      </c>
      <c r="R154" s="40">
        <f t="shared" si="96"/>
        <v>1.1301902227699641</v>
      </c>
      <c r="S154" s="37">
        <f t="shared" si="97"/>
        <v>0.92173047639603056</v>
      </c>
      <c r="T154" s="43">
        <f t="shared" si="98"/>
        <v>3.9576236110007779</v>
      </c>
      <c r="U154" s="39">
        <f t="shared" si="99"/>
        <v>3.7491638646268441</v>
      </c>
      <c r="V154" s="41">
        <f t="shared" si="100"/>
        <v>2.7917261035328127</v>
      </c>
      <c r="W154" s="38">
        <f t="shared" si="101"/>
        <v>6</v>
      </c>
      <c r="X154" s="39">
        <f t="shared" si="102"/>
        <v>6</v>
      </c>
      <c r="Y154" s="40">
        <f t="shared" si="103"/>
        <v>5.9831853071795873</v>
      </c>
      <c r="Z154" s="39">
        <f t="shared" si="104"/>
        <v>6</v>
      </c>
      <c r="AA154" s="40">
        <f t="shared" si="105"/>
        <v>4.0870097412628903</v>
      </c>
      <c r="AB154" s="44">
        <f t="shared" si="106"/>
        <v>6</v>
      </c>
      <c r="AC154" s="40">
        <f t="shared" si="107"/>
        <v>2.3416804892685601</v>
      </c>
      <c r="AD154" s="37">
        <f t="shared" si="108"/>
        <v>6</v>
      </c>
      <c r="AE154" s="38">
        <f t="shared" si="109"/>
        <v>6</v>
      </c>
      <c r="AF154" s="39">
        <f t="shared" si="110"/>
        <v>5.5493463216838528</v>
      </c>
      <c r="AG154" s="45">
        <f t="shared" si="111"/>
        <v>3.6531707557671562</v>
      </c>
      <c r="AH154" s="37">
        <f t="shared" si="112"/>
        <v>1.9078415037728267</v>
      </c>
    </row>
    <row r="155" spans="1:34" x14ac:dyDescent="0.25">
      <c r="A155" s="9">
        <v>300505</v>
      </c>
      <c r="B155" s="9" t="s">
        <v>68</v>
      </c>
      <c r="C155" s="10" t="s">
        <v>76</v>
      </c>
      <c r="D155" s="9">
        <v>0.61</v>
      </c>
      <c r="E155" s="171" t="s">
        <v>200</v>
      </c>
      <c r="F155" s="46">
        <f t="shared" si="86"/>
        <v>4.1570284998966631</v>
      </c>
      <c r="G155" s="39">
        <f t="shared" si="87"/>
        <v>5.0261166315249879</v>
      </c>
      <c r="H155" s="40">
        <f t="shared" si="88"/>
        <v>6</v>
      </c>
      <c r="I155" s="39">
        <f t="shared" si="85"/>
        <v>2.6119829325574213</v>
      </c>
      <c r="J155" s="40">
        <f t="shared" si="89"/>
        <v>2.8591902233317001</v>
      </c>
      <c r="K155" s="39">
        <f t="shared" si="90"/>
        <v>3.7282783549600245</v>
      </c>
      <c r="L155" s="40">
        <f t="shared" si="91"/>
        <v>6</v>
      </c>
      <c r="M155" s="39">
        <f t="shared" si="57"/>
        <v>1.3141446559924577</v>
      </c>
      <c r="N155" s="40">
        <f t="shared" si="92"/>
        <v>2.6471744196996054</v>
      </c>
      <c r="O155" s="39">
        <f t="shared" si="93"/>
        <v>3.5162625513279298</v>
      </c>
      <c r="P155" s="41">
        <f t="shared" si="94"/>
        <v>6</v>
      </c>
      <c r="Q155" s="42">
        <f t="shared" si="95"/>
        <v>2.4716412935241068</v>
      </c>
      <c r="R155" s="40">
        <f t="shared" si="96"/>
        <v>1.1738030169591431</v>
      </c>
      <c r="S155" s="37">
        <f t="shared" si="97"/>
        <v>0.96178721332704797</v>
      </c>
      <c r="T155" s="43">
        <f t="shared" si="98"/>
        <v>4.0939391392303115</v>
      </c>
      <c r="U155" s="39">
        <f t="shared" si="99"/>
        <v>3.8819233355982172</v>
      </c>
      <c r="V155" s="41">
        <f t="shared" si="100"/>
        <v>2.8930941725011015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4.2308461262223291</v>
      </c>
      <c r="AB155" s="44">
        <f t="shared" si="106"/>
        <v>6</v>
      </c>
      <c r="AC155" s="40">
        <f t="shared" si="107"/>
        <v>2.4282929643265456</v>
      </c>
      <c r="AD155" s="37">
        <f t="shared" si="108"/>
        <v>6</v>
      </c>
      <c r="AE155" s="38">
        <f t="shared" si="109"/>
        <v>6</v>
      </c>
      <c r="AF155" s="39">
        <f t="shared" si="110"/>
        <v>5.7411281682964379</v>
      </c>
      <c r="AG155" s="45">
        <f t="shared" si="111"/>
        <v>3.7827829116939489</v>
      </c>
      <c r="AH155" s="37">
        <f t="shared" si="112"/>
        <v>1.9802297497981656</v>
      </c>
    </row>
    <row r="156" spans="1:34" x14ac:dyDescent="0.25">
      <c r="A156" s="9">
        <v>300708</v>
      </c>
      <c r="B156" s="9" t="s">
        <v>69</v>
      </c>
      <c r="C156" s="17" t="s">
        <v>75</v>
      </c>
      <c r="D156" s="9">
        <v>0.35</v>
      </c>
      <c r="E156" s="171" t="s">
        <v>200</v>
      </c>
      <c r="F156" s="46">
        <f t="shared" si="86"/>
        <v>6</v>
      </c>
      <c r="G156" s="39">
        <f t="shared" si="87"/>
        <v>6</v>
      </c>
      <c r="H156" s="40">
        <f t="shared" si="88"/>
        <v>6</v>
      </c>
      <c r="I156" s="39">
        <f t="shared" si="85"/>
        <v>4.7008845396000778</v>
      </c>
      <c r="J156" s="40">
        <f t="shared" si="89"/>
        <v>5.1317315320923926</v>
      </c>
      <c r="K156" s="39">
        <f t="shared" si="90"/>
        <v>6</v>
      </c>
      <c r="L156" s="40">
        <f t="shared" si="91"/>
        <v>6</v>
      </c>
      <c r="M156" s="39">
        <f t="shared" si="57"/>
        <v>2.4389378290154262</v>
      </c>
      <c r="N156" s="40">
        <f t="shared" si="92"/>
        <v>4.8365039886193122</v>
      </c>
      <c r="O156" s="39">
        <f t="shared" si="93"/>
        <v>6</v>
      </c>
      <c r="P156" s="41">
        <f t="shared" si="94"/>
        <v>6</v>
      </c>
      <c r="Q156" s="42">
        <f t="shared" si="95"/>
        <v>4.4562891115705856</v>
      </c>
      <c r="R156" s="40">
        <f t="shared" si="96"/>
        <v>2.1943424009859354</v>
      </c>
      <c r="S156" s="37">
        <f t="shared" si="97"/>
        <v>1.8991148575128556</v>
      </c>
      <c r="T156" s="43">
        <f t="shared" si="98"/>
        <v>6</v>
      </c>
      <c r="U156" s="39">
        <f t="shared" si="99"/>
        <v>6</v>
      </c>
      <c r="V156" s="41">
        <f t="shared" si="100"/>
        <v>5.2651069863590632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6</v>
      </c>
      <c r="AB156" s="44">
        <f t="shared" si="106"/>
        <v>6</v>
      </c>
      <c r="AC156" s="40">
        <f t="shared" si="107"/>
        <v>4.4550248806834087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6</v>
      </c>
      <c r="AH156" s="37">
        <f t="shared" si="112"/>
        <v>3.6741147067910891</v>
      </c>
    </row>
    <row r="157" spans="1:34" x14ac:dyDescent="0.25">
      <c r="A157" s="9">
        <v>300529</v>
      </c>
      <c r="B157" s="9" t="s">
        <v>70</v>
      </c>
      <c r="C157" s="11" t="s">
        <v>79</v>
      </c>
      <c r="D157" s="9">
        <v>0.52</v>
      </c>
      <c r="E157" s="171" t="s">
        <v>199</v>
      </c>
      <c r="F157" s="46">
        <f t="shared" si="86"/>
        <v>4.91112958641724</v>
      </c>
      <c r="G157" s="39">
        <f t="shared" si="87"/>
        <v>5.9306368177504662</v>
      </c>
      <c r="H157" s="40">
        <f t="shared" si="88"/>
        <v>6</v>
      </c>
      <c r="I157" s="39">
        <f t="shared" si="85"/>
        <v>3.0986722862692826</v>
      </c>
      <c r="J157" s="40">
        <f t="shared" si="89"/>
        <v>3.3886654542929557</v>
      </c>
      <c r="K157" s="39">
        <f t="shared" si="90"/>
        <v>4.408172685626182</v>
      </c>
      <c r="L157" s="40">
        <f t="shared" si="91"/>
        <v>6</v>
      </c>
      <c r="M157" s="39">
        <f t="shared" si="57"/>
        <v>1.5762081541449984</v>
      </c>
      <c r="N157" s="40">
        <f t="shared" si="92"/>
        <v>3.1572623000322291</v>
      </c>
      <c r="O157" s="39">
        <f t="shared" si="93"/>
        <v>4.1767695313654558</v>
      </c>
      <c r="P157" s="41">
        <f t="shared" si="94"/>
        <v>6</v>
      </c>
      <c r="Q157" s="42">
        <f t="shared" si="95"/>
        <v>2.9340407481725097</v>
      </c>
      <c r="R157" s="40">
        <f t="shared" si="96"/>
        <v>1.4115766160482257</v>
      </c>
      <c r="S157" s="37">
        <f t="shared" si="97"/>
        <v>1.1801734617874986</v>
      </c>
      <c r="T157" s="43">
        <f t="shared" si="98"/>
        <v>4.8371209133278654</v>
      </c>
      <c r="U157" s="39">
        <f t="shared" si="99"/>
        <v>4.6057177590671383</v>
      </c>
      <c r="V157" s="41">
        <f t="shared" si="100"/>
        <v>3.4457450869724453</v>
      </c>
      <c r="W157" s="38">
        <f t="shared" si="101"/>
        <v>6</v>
      </c>
      <c r="X157" s="39">
        <f t="shared" si="102"/>
        <v>6</v>
      </c>
      <c r="Y157" s="40">
        <f t="shared" si="103"/>
        <v>6</v>
      </c>
      <c r="Z157" s="39">
        <f t="shared" si="104"/>
        <v>6</v>
      </c>
      <c r="AA157" s="40">
        <f t="shared" si="105"/>
        <v>5.0150310326838854</v>
      </c>
      <c r="AB157" s="44">
        <f t="shared" si="106"/>
        <v>6</v>
      </c>
      <c r="AC157" s="40">
        <f t="shared" si="107"/>
        <v>2.9004975158446014</v>
      </c>
      <c r="AD157" s="37">
        <f t="shared" si="108"/>
        <v>6</v>
      </c>
      <c r="AE157" s="38">
        <f t="shared" si="109"/>
        <v>6</v>
      </c>
      <c r="AF157" s="39">
        <f t="shared" si="110"/>
        <v>6</v>
      </c>
      <c r="AG157" s="45">
        <f t="shared" si="111"/>
        <v>4.4894184156409773</v>
      </c>
      <c r="AH157" s="37">
        <f t="shared" si="112"/>
        <v>2.3748848988016942</v>
      </c>
    </row>
    <row r="158" spans="1:34" ht="15.75" thickBot="1" x14ac:dyDescent="0.3">
      <c r="A158" s="19">
        <v>300520</v>
      </c>
      <c r="B158" s="19" t="s">
        <v>71</v>
      </c>
      <c r="C158" s="20" t="s">
        <v>75</v>
      </c>
      <c r="D158" s="19">
        <v>0.37</v>
      </c>
      <c r="E158" s="172" t="s">
        <v>199</v>
      </c>
      <c r="F158" s="47">
        <f t="shared" si="86"/>
        <v>6</v>
      </c>
      <c r="G158" s="48">
        <f t="shared" si="87"/>
        <v>6</v>
      </c>
      <c r="H158" s="49">
        <f t="shared" si="88"/>
        <v>6</v>
      </c>
      <c r="I158" s="48">
        <f t="shared" si="85"/>
        <v>4.4359718617838571</v>
      </c>
      <c r="J158" s="49">
        <f t="shared" si="89"/>
        <v>4.8435298276549652</v>
      </c>
      <c r="K158" s="48">
        <f t="shared" si="90"/>
        <v>6</v>
      </c>
      <c r="L158" s="49">
        <f t="shared" si="91"/>
        <v>6</v>
      </c>
      <c r="M158" s="48">
        <f t="shared" si="57"/>
        <v>2.2962925409605384</v>
      </c>
      <c r="N158" s="49">
        <f t="shared" si="92"/>
        <v>4.5588551243696198</v>
      </c>
      <c r="O158" s="48">
        <f t="shared" si="93"/>
        <v>5.9916760981352351</v>
      </c>
      <c r="P158" s="50">
        <f t="shared" si="94"/>
        <v>6</v>
      </c>
      <c r="Q158" s="51">
        <f t="shared" si="95"/>
        <v>4.204597808242446</v>
      </c>
      <c r="R158" s="49">
        <f t="shared" si="96"/>
        <v>2.0649184874191278</v>
      </c>
      <c r="S158" s="52">
        <f t="shared" si="97"/>
        <v>1.7802437841337817</v>
      </c>
      <c r="T158" s="53">
        <f t="shared" si="98"/>
        <v>6</v>
      </c>
      <c r="U158" s="48">
        <f t="shared" si="99"/>
        <v>6</v>
      </c>
      <c r="V158" s="50">
        <f t="shared" si="100"/>
        <v>4.9642903925018151</v>
      </c>
      <c r="W158" s="54">
        <f t="shared" si="101"/>
        <v>6</v>
      </c>
      <c r="X158" s="48">
        <f t="shared" si="102"/>
        <v>6</v>
      </c>
      <c r="Y158" s="49">
        <f t="shared" si="103"/>
        <v>6</v>
      </c>
      <c r="Z158" s="48">
        <f t="shared" si="104"/>
        <v>6</v>
      </c>
      <c r="AA158" s="49">
        <f t="shared" si="105"/>
        <v>6</v>
      </c>
      <c r="AB158" s="55">
        <f t="shared" si="106"/>
        <v>6</v>
      </c>
      <c r="AC158" s="49">
        <f t="shared" si="107"/>
        <v>4.1979965087545752</v>
      </c>
      <c r="AD158" s="52">
        <f t="shared" si="108"/>
        <v>6</v>
      </c>
      <c r="AE158" s="54">
        <f t="shared" si="109"/>
        <v>6</v>
      </c>
      <c r="AF158" s="48">
        <f t="shared" si="110"/>
        <v>6</v>
      </c>
      <c r="AG158" s="56">
        <f t="shared" si="111"/>
        <v>6</v>
      </c>
      <c r="AH158" s="52">
        <f t="shared" si="112"/>
        <v>3.4592976956131922</v>
      </c>
    </row>
  </sheetData>
  <sheetProtection algorithmName="SHA-512" hashValue="9EvkkLm58tyPrTpDYr1X7grVKvyepV482vpalCyy70uGQ+bIuoKR908E6+vXUyNzNv05Qj7/c7k3U7315nYC4A==" saltValue="asP27iA9CNE03nsLBoaChA==" spinCount="100000" sheet="1" formatCells="0" formatColumns="0" formatRows="0" insertColumns="0" insertRows="0" insertHyperlinks="0" deleteColumns="0" deleteRows="0" sort="0" autoFilter="0" pivotTables="0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3:AC158 AC79:AC80 AC11:AC15 AC69:AC70 AC114:AC117 AC50:AC52 AC140:AC141 AC17:AC18 AC98:AC102 AC119:AC121 AC32:AC33 AC77 AC41:AC46 AC134 AC128:AC132 AC55:AC56 AC27:AC30 AC58:AC62 AC20:AC21 AC146:AC151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X55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P7" sqref="P7:P8"/>
    </sheetView>
  </sheetViews>
  <sheetFormatPr defaultRowHeight="15" x14ac:dyDescent="0.25"/>
  <cols>
    <col min="2" max="2" width="33.5703125" customWidth="1"/>
    <col min="3" max="3" width="8" customWidth="1"/>
    <col min="4" max="4" width="5.140625" hidden="1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324" t="s">
        <v>311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93" t="s">
        <v>281</v>
      </c>
      <c r="B6" s="329" t="s">
        <v>73</v>
      </c>
      <c r="C6" s="332" t="s">
        <v>80</v>
      </c>
      <c r="D6" s="335" t="s">
        <v>142</v>
      </c>
      <c r="E6" s="316" t="s">
        <v>72</v>
      </c>
      <c r="F6" s="204"/>
      <c r="G6" s="307" t="s">
        <v>99</v>
      </c>
      <c r="H6" s="299"/>
      <c r="I6" s="299"/>
      <c r="J6" s="299"/>
      <c r="K6" s="299"/>
      <c r="L6" s="299"/>
      <c r="M6" s="299"/>
      <c r="N6" s="299"/>
      <c r="O6" s="300"/>
      <c r="P6" s="307" t="s">
        <v>100</v>
      </c>
      <c r="Q6" s="299"/>
      <c r="R6" s="300"/>
      <c r="S6" s="307" t="s">
        <v>101</v>
      </c>
      <c r="T6" s="299"/>
      <c r="U6" s="299"/>
      <c r="V6" s="299"/>
      <c r="W6" s="299"/>
      <c r="X6" s="300"/>
    </row>
    <row r="7" spans="1:24" ht="45" x14ac:dyDescent="0.25">
      <c r="A7" s="294"/>
      <c r="B7" s="330"/>
      <c r="C7" s="333"/>
      <c r="D7" s="336"/>
      <c r="E7" s="317"/>
      <c r="F7" s="205" t="s">
        <v>244</v>
      </c>
      <c r="G7" s="321" t="s">
        <v>81</v>
      </c>
      <c r="H7" s="325" t="s">
        <v>82</v>
      </c>
      <c r="I7" s="325" t="s">
        <v>175</v>
      </c>
      <c r="J7" s="325" t="s">
        <v>83</v>
      </c>
      <c r="K7" s="325" t="s">
        <v>84</v>
      </c>
      <c r="L7" s="325" t="s">
        <v>127</v>
      </c>
      <c r="M7" s="325" t="s">
        <v>85</v>
      </c>
      <c r="N7" s="325" t="s">
        <v>86</v>
      </c>
      <c r="O7" s="325" t="s">
        <v>128</v>
      </c>
      <c r="P7" s="321" t="s">
        <v>87</v>
      </c>
      <c r="Q7" s="325" t="s">
        <v>88</v>
      </c>
      <c r="R7" s="327" t="s">
        <v>89</v>
      </c>
      <c r="S7" s="321" t="s">
        <v>90</v>
      </c>
      <c r="T7" s="325" t="s">
        <v>91</v>
      </c>
      <c r="U7" s="325" t="s">
        <v>92</v>
      </c>
      <c r="V7" s="325" t="s">
        <v>93</v>
      </c>
      <c r="W7" s="325" t="s">
        <v>94</v>
      </c>
      <c r="X7" s="327" t="s">
        <v>95</v>
      </c>
    </row>
    <row r="8" spans="1:24" ht="15.75" thickBot="1" x14ac:dyDescent="0.3">
      <c r="A8" s="295"/>
      <c r="B8" s="331"/>
      <c r="C8" s="334"/>
      <c r="D8" s="337"/>
      <c r="E8" s="318"/>
      <c r="F8" s="206"/>
      <c r="G8" s="322"/>
      <c r="H8" s="326"/>
      <c r="I8" s="326"/>
      <c r="J8" s="326"/>
      <c r="K8" s="326"/>
      <c r="L8" s="326"/>
      <c r="M8" s="326"/>
      <c r="N8" s="326"/>
      <c r="O8" s="326"/>
      <c r="P8" s="322"/>
      <c r="Q8" s="326"/>
      <c r="R8" s="328"/>
      <c r="S8" s="322"/>
      <c r="T8" s="326"/>
      <c r="U8" s="326"/>
      <c r="V8" s="326"/>
      <c r="W8" s="326"/>
      <c r="X8" s="328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5" si="0">IF(((($M$5/2)^2-($M$4/2)^2)*PI()/$E9/1000)/2-0.3&gt;6,6,((($M$5/2)^2-($M$4/2)^2)*PI()/$E9/1000/2)-0.3)</f>
        <v>3.7858554454926345</v>
      </c>
      <c r="N9" s="73">
        <f t="shared" ref="N9:N55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5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5" si="3">IF(((($U$5/2)^2-($U$4/2)^2)*PI()/$E9/1000)/2-0.3&gt;6,6,((($U$5/2)^2-($U$4/2)^2)*PI()/$E9/1000/2)-0.3)</f>
        <v>6</v>
      </c>
      <c r="V9" s="29">
        <f t="shared" ref="V9:V55" si="4">IF(((($V$5/2)^2-($V$4/2)^2)*PI()/$E9/1000)/2-0.3&gt;6,6,((($V$5/2)^2-($V$4/2)^2)*PI()/$E9/1000/2)-0.3)</f>
        <v>6</v>
      </c>
      <c r="W9" s="73">
        <f t="shared" ref="W9:W55" si="5">IF(((($W$5/2)^2-($W$4/2)^2)*PI()/$E9/1000)/2-0.3&gt;6,6,((($W$5/2)^2-($W$4/2)^2)*PI()/$E9/1000/2)-0.3)</f>
        <v>5.9814003113536831</v>
      </c>
      <c r="X9" s="33">
        <f t="shared" ref="X9:X55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5" si="7">IF(((($G$5/2)^2-($G$4/2)^2)*PI()/$E10/1000)/2-0.2&gt;6,6,((($G$5/2)^2-($G$4/2)^2)*PI()/$E10/1000/2)-0.2)</f>
        <v>6</v>
      </c>
      <c r="H10" s="77">
        <f t="shared" ref="H10:H55" si="8">IF(((($H$5/2)^2-($H$4/2)^2)*PI()/$E10/1000)/2-0.2&gt;6,6,((($H$5/2)^2-($H$4/2)^2)*PI()/$E10/1000/2)-0.2)</f>
        <v>6</v>
      </c>
      <c r="I10" s="77">
        <f t="shared" ref="I10:I55" si="9">IF(((($I$5/2)^2-($H$4/2)^2)*PI()/$E10/1000)/2-0.2&gt;6,6,((($I$5/2)^2-($H$4/2)^2)*PI()/$E10/1000/2)-0.2)</f>
        <v>6</v>
      </c>
      <c r="J10" s="39">
        <f t="shared" ref="J10:J55" si="10">IF(((($J$5/2)^2-($J$4/2)^2)*PI()/$E10/1000)/2-0.2&gt;6,6,((($J$5/2)^2-($J$4/2)^2)*PI()/$E10/1000/2)-0.2)</f>
        <v>4.2431096100769938</v>
      </c>
      <c r="K10" s="77">
        <f t="shared" ref="K10:K55" si="11">IF(((($K$5/2)^2-($K$4/2)^2)*PI()/$E10/1000)/2-0.2&gt;6,6,((($K$5/2)^2-($K$4/2)^2)*PI()/$E10/1000/2)-0.2)</f>
        <v>5.5053566583943212</v>
      </c>
      <c r="L10" s="77">
        <f t="shared" ref="L10:L55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5" si="13">IF(((($I$5/2)^2-($N$4/2)^2)*PI()/$E10/1000)/2-0.3&gt;6,6,((($GN$5/2)^2-($N$4/2)^2)*PI()/$E10/1000/2)-0.3)</f>
        <v>6</v>
      </c>
      <c r="P10" s="76">
        <f t="shared" ref="P10:P55" si="14">IF(((($P$5/2)^2-($P$4/2)^2)*PI()/$E10/1000)/2-0.2&gt;6,6,((($P$5/2)^2-($P$4/2)^2)*PI()/$E10/1000/2)-0.2)</f>
        <v>3.680240926308822</v>
      </c>
      <c r="Q10" s="77">
        <f t="shared" ref="Q10:Q55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5" si="16">IF(((($S$5/2)^2-($S$4/2)^2)*PI()/$E10/1000)/2-0.2&gt;6,6,((($S$5/2)^2-($S$4/2)^2)*PI()/$E10/1000/2)-0.2)</f>
        <v>6</v>
      </c>
      <c r="T10" s="39">
        <f t="shared" ref="T10:T55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ht="15.75" thickBot="1" x14ac:dyDescent="0.3">
      <c r="A55" s="117">
        <v>300605</v>
      </c>
      <c r="B55" s="219" t="s">
        <v>174</v>
      </c>
      <c r="C55" s="222" t="s">
        <v>76</v>
      </c>
      <c r="D55" s="70">
        <v>2.6</v>
      </c>
      <c r="E55" s="71">
        <v>0.32</v>
      </c>
      <c r="F55" s="162">
        <v>2.6</v>
      </c>
      <c r="G55" s="79">
        <f t="shared" si="7"/>
        <v>3.9527927889640075</v>
      </c>
      <c r="H55" s="80">
        <f t="shared" si="8"/>
        <v>4.7811424144222539</v>
      </c>
      <c r="I55" s="80">
        <f t="shared" si="9"/>
        <v>6</v>
      </c>
      <c r="J55" s="48">
        <f t="shared" si="10"/>
        <v>2.7157906816130266</v>
      </c>
      <c r="K55" s="80">
        <f t="shared" si="11"/>
        <v>3.5441403070712729</v>
      </c>
      <c r="L55" s="80">
        <f t="shared" si="12"/>
        <v>6</v>
      </c>
      <c r="M55" s="48">
        <f t="shared" si="0"/>
        <v>2.5090256187761861</v>
      </c>
      <c r="N55" s="80">
        <f t="shared" si="1"/>
        <v>3.3373752442344329</v>
      </c>
      <c r="O55" s="81">
        <f t="shared" si="13"/>
        <v>6</v>
      </c>
      <c r="P55" s="79">
        <f t="shared" si="14"/>
        <v>2.3464081078901637</v>
      </c>
      <c r="Q55" s="80">
        <f t="shared" si="15"/>
        <v>1.1094060005391835</v>
      </c>
      <c r="R55" s="52">
        <f t="shared" si="2"/>
        <v>0.90264093770234255</v>
      </c>
      <c r="S55" s="47">
        <f t="shared" si="16"/>
        <v>6</v>
      </c>
      <c r="T55" s="48">
        <f t="shared" si="17"/>
        <v>6</v>
      </c>
      <c r="U55" s="80">
        <f t="shared" si="3"/>
        <v>5.8850105367549057</v>
      </c>
      <c r="V55" s="48">
        <f t="shared" si="4"/>
        <v>6</v>
      </c>
      <c r="W55" s="80">
        <f t="shared" si="5"/>
        <v>4.0184627140556568</v>
      </c>
      <c r="X55" s="52">
        <f t="shared" si="6"/>
        <v>6</v>
      </c>
    </row>
  </sheetData>
  <sheetProtection algorithmName="SHA-512" hashValue="SUcZ8iQlp9H05hGanUn3VqLIK6TyLUBjyrnndLbjIOjo4qprTRkaIkrs9yL5/KYRwawgY4YLheFZhV3UI/XNcQ==" saltValue="HeC4wlRZzSWWTacq4djjWg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9"/>
  <sheetViews>
    <sheetView showGridLines="0" tabSelected="1" zoomScale="85" zoomScaleNormal="85" workbookViewId="0">
      <pane ySplit="9" topLeftCell="A103" activePane="bottomLeft" state="frozen"/>
      <selection pane="bottomLeft" activeCell="D1" sqref="D1:D1048576"/>
    </sheetView>
  </sheetViews>
  <sheetFormatPr defaultRowHeight="15" x14ac:dyDescent="0.25"/>
  <cols>
    <col min="2" max="2" width="29.5703125" customWidth="1"/>
    <col min="3" max="3" width="12.7109375" bestFit="1" customWidth="1"/>
    <col min="4" max="4" width="7.425781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54" t="s">
        <v>346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4"/>
      <c r="AC2" s="354"/>
      <c r="AD2" s="354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323" t="s">
        <v>231</v>
      </c>
      <c r="G4" s="323"/>
      <c r="H4" s="323"/>
      <c r="I4" s="323"/>
      <c r="J4" s="323"/>
      <c r="K4" s="323"/>
      <c r="L4" s="323"/>
      <c r="M4" s="323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323"/>
      <c r="G5" s="323"/>
      <c r="H5" s="323"/>
      <c r="I5" s="323"/>
      <c r="J5" s="323"/>
      <c r="K5" s="323"/>
      <c r="L5" s="323"/>
      <c r="M5" s="323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62</v>
      </c>
      <c r="AD7" s="84">
        <v>43</v>
      </c>
    </row>
    <row r="8" spans="1:30" ht="15" customHeight="1" x14ac:dyDescent="0.25">
      <c r="A8" s="293" t="s">
        <v>281</v>
      </c>
      <c r="B8" s="308" t="s">
        <v>176</v>
      </c>
      <c r="C8" s="311" t="s">
        <v>177</v>
      </c>
      <c r="D8" s="355" t="s">
        <v>178</v>
      </c>
      <c r="E8" s="316" t="s">
        <v>217</v>
      </c>
      <c r="F8" s="349" t="s">
        <v>224</v>
      </c>
      <c r="G8" s="351" t="s">
        <v>223</v>
      </c>
      <c r="H8" s="349" t="s">
        <v>237</v>
      </c>
      <c r="I8" s="349" t="s">
        <v>238</v>
      </c>
      <c r="J8" s="351" t="s">
        <v>181</v>
      </c>
      <c r="K8" s="343" t="s">
        <v>182</v>
      </c>
      <c r="L8" s="357" t="s">
        <v>294</v>
      </c>
      <c r="M8" s="349" t="s">
        <v>276</v>
      </c>
      <c r="N8" s="351" t="s">
        <v>270</v>
      </c>
      <c r="O8" s="338" t="s">
        <v>315</v>
      </c>
      <c r="P8" s="340" t="s">
        <v>316</v>
      </c>
      <c r="Q8" s="338" t="s">
        <v>321</v>
      </c>
      <c r="R8" s="340" t="s">
        <v>322</v>
      </c>
      <c r="S8" s="353" t="s">
        <v>183</v>
      </c>
      <c r="T8" s="351" t="s">
        <v>277</v>
      </c>
      <c r="U8" s="351" t="s">
        <v>274</v>
      </c>
      <c r="V8" s="338" t="s">
        <v>317</v>
      </c>
      <c r="W8" s="340" t="s">
        <v>318</v>
      </c>
      <c r="X8" s="343" t="s">
        <v>278</v>
      </c>
      <c r="Y8" s="343" t="s">
        <v>279</v>
      </c>
      <c r="Z8" s="345" t="s">
        <v>235</v>
      </c>
      <c r="AA8" s="347" t="s">
        <v>236</v>
      </c>
      <c r="AB8" s="349" t="s">
        <v>347</v>
      </c>
      <c r="AC8" s="343" t="s">
        <v>348</v>
      </c>
      <c r="AD8" s="342" t="s">
        <v>184</v>
      </c>
    </row>
    <row r="9" spans="1:30" ht="67.5" customHeight="1" thickBot="1" x14ac:dyDescent="0.3">
      <c r="A9" s="295"/>
      <c r="B9" s="310"/>
      <c r="C9" s="313"/>
      <c r="D9" s="356"/>
      <c r="E9" s="318"/>
      <c r="F9" s="350"/>
      <c r="G9" s="352"/>
      <c r="H9" s="350"/>
      <c r="I9" s="350"/>
      <c r="J9" s="352"/>
      <c r="K9" s="344"/>
      <c r="L9" s="358"/>
      <c r="M9" s="350"/>
      <c r="N9" s="352"/>
      <c r="O9" s="339"/>
      <c r="P9" s="341"/>
      <c r="Q9" s="339"/>
      <c r="R9" s="341"/>
      <c r="S9" s="352"/>
      <c r="T9" s="352"/>
      <c r="U9" s="352"/>
      <c r="V9" s="339"/>
      <c r="W9" s="341"/>
      <c r="X9" s="344"/>
      <c r="Y9" s="344"/>
      <c r="Z9" s="346"/>
      <c r="AA9" s="348"/>
      <c r="AB9" s="350"/>
      <c r="AC9" s="344"/>
      <c r="AD9" s="313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4.2589598068558381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5.6459015635826955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4.4146369428149752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4.4146369428149752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3.9130106158355331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5.9195159237533002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4.9563933759527723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5.9195159237533002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4.2589598068558381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5.9195159237533002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5.5182148621697467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1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4.9563933759527723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4.5818457184747885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5.9195159237533002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5.9195159237533002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4.4967212508661563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5.9195159237533002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5.5182148621697467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5.3960797564704039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5.7795271813404332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4.761916707646896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4.6701824301441244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4.5818457184747885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5.1670764332841372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1" si="29">IF(((($O$7/2)^2-($O$6/2)^2)*PI()/$D79/1000)-0.3&gt;6,6,((($O$7/2)^2-($O$6/2)^2)*PI()/$D79/1000)-0.3)</f>
        <v>6</v>
      </c>
      <c r="P79" s="39">
        <f t="shared" ref="P79:P151" si="30">IF(((($P$7/2)^2-($P$6/2)^2)*PI()/$D79/1000)-0.3&gt;6,6,((($P$7/2)^2-($P$6/2)^2)*PI()/$D79/1000)-0.3)</f>
        <v>6</v>
      </c>
      <c r="Q79" s="40">
        <f t="shared" ref="Q79:Q151" si="31">IF(((($Q$7/2)^2-($Q$6/2)^2)*PI()/$D79/1000)-0.3&gt;6,6,((($Q$7/2)^2-($Q$6/2)^2)*PI()/$D79/1000)-0.3)</f>
        <v>6</v>
      </c>
      <c r="R79" s="39">
        <f t="shared" ref="R79:R151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1" si="33">IF(((($V$7/2)^2-($V$6/2)^2)*PI()/$D79/1000)-0.3&gt;6,6,((($V$7/2)^2-($V$6/2)^2)*PI()/$D79/1000)-0.3)</f>
        <v>6</v>
      </c>
      <c r="W79" s="44">
        <f t="shared" ref="W79:W151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200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4.6701824301441244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5.0595850775028284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5.0595850775028284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4.761916707646896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0.6</v>
      </c>
      <c r="E87" s="284" t="s">
        <v>199</v>
      </c>
      <c r="F87" s="76">
        <f t="shared" si="3"/>
        <v>1.4184364492350665</v>
      </c>
      <c r="G87" s="77">
        <f t="shared" si="4"/>
        <v>1.4184364492350665</v>
      </c>
      <c r="H87" s="39">
        <f t="shared" si="5"/>
        <v>1.4762417540611188</v>
      </c>
      <c r="I87" s="77">
        <f t="shared" si="0"/>
        <v>1.4762417540611188</v>
      </c>
      <c r="J87" s="39">
        <f t="shared" si="6"/>
        <v>1.0728612573401894</v>
      </c>
      <c r="K87" s="127">
        <f t="shared" si="7"/>
        <v>1.4184364492350665</v>
      </c>
      <c r="L87" s="285">
        <f t="shared" si="28"/>
        <v>1.7365227054110333</v>
      </c>
      <c r="M87" s="38">
        <f t="shared" si="8"/>
        <v>4.8736721355475163</v>
      </c>
      <c r="N87" s="39">
        <f t="shared" si="9"/>
        <v>5.5268616081063939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4.7723631386085197</v>
      </c>
      <c r="S87" s="40">
        <f t="shared" si="14"/>
        <v>6</v>
      </c>
      <c r="T87" s="40">
        <f t="shared" si="15"/>
        <v>1.732079481957723</v>
      </c>
      <c r="U87" s="39">
        <f t="shared" si="16"/>
        <v>4.7100475181730479</v>
      </c>
      <c r="V87" s="45">
        <f t="shared" si="33"/>
        <v>6</v>
      </c>
      <c r="W87" s="44">
        <f t="shared" si="34"/>
        <v>4.7723631386085197</v>
      </c>
      <c r="X87" s="41">
        <f t="shared" si="19"/>
        <v>4.8736721355475163</v>
      </c>
      <c r="Y87" s="37">
        <f t="shared" si="20"/>
        <v>6</v>
      </c>
      <c r="Z87" s="38">
        <f t="shared" si="21"/>
        <v>4.8736721355475163</v>
      </c>
      <c r="AA87" s="238">
        <f t="shared" si="22"/>
        <v>2.5109326606601923</v>
      </c>
      <c r="AB87" s="38">
        <f t="shared" si="23"/>
        <v>4.4435283752542398</v>
      </c>
      <c r="AC87" s="37">
        <f t="shared" si="35"/>
        <v>4.1136611466273099</v>
      </c>
      <c r="AD87" s="128">
        <f t="shared" si="27"/>
        <v>1.1194689145077132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4.5818457184747885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8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8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4.1136611466273099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4.3354327859234845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8" si="39">IF(((($F$7/2)^2-($F$6/2)^2)*PI()/$D101/1000)-0.1&gt;6,6,((($F$7/2)^2-($F$6/2)^2)*PI()/$D101/1000)-0.1)</f>
        <v>2.6607935440637576</v>
      </c>
      <c r="G101" s="77">
        <f t="shared" ref="G101:G158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8" si="41">IF(((($J$7/2)^2-($J$6/2)^2)*PI()/$D101/1000)-0.1&gt;6,6,((($J$7/2)^2-($J$6/2)^2)*PI()/$D101/1000)-0.1)</f>
        <v>2.0324750133457985</v>
      </c>
      <c r="K101" s="127">
        <f t="shared" ref="K101:K158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8" si="43">IF(((($M$7/2)^2-($M$6/2)^2)*PI()/$D101/1000)-0.2&gt;6,6,((($M$7/2)^2-($M$6/2)^2)*PI()/$D101/1000)-0.2)</f>
        <v>6</v>
      </c>
      <c r="N101" s="39">
        <f t="shared" ref="N101:N158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8" si="45">IF(((($S$7/2)^2-($S$6/2)^2)*PI()/$D101/1000)-0.2&gt;6,6,((($S$7/2)^2-($S$6/2)^2)*PI()/$D101/1000)-0.2)</f>
        <v>6</v>
      </c>
      <c r="T101" s="40">
        <f t="shared" ref="T101:T158" si="46">IF(((($T$7/2)^2-($T$6/2)^2)*PI()/$D101/1000)-0.2&gt;6,6,((($T$7/2)^2-($T$6/2)^2)*PI()/$D101/1000)-0.2)</f>
        <v>3.3128717853776779</v>
      </c>
      <c r="U101" s="39">
        <f t="shared" ref="U101:U158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8" si="48">IF(((($X$7/2)^2-($X$6/2)^2)*PI()/$D101/1000)-0.2&gt;6,6,((($X$7/2)^2-($X$6/2)^2)*PI()/$D101/1000)-0.2)</f>
        <v>6</v>
      </c>
      <c r="Y101" s="37">
        <f t="shared" ref="Y101:Y158" si="49">IF(((($Y$7/2)^2-($Y$6/2)^2)*PI()/$D101/1000)-0.2&gt;6,6,((($Y$7/2)^2-($Y$6/2)^2)*PI()/$D101/1000)-0.2)</f>
        <v>6</v>
      </c>
      <c r="Z101" s="38">
        <f t="shared" ref="Z101:Z158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8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4.4967212508661563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7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5.3960797564704039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3.7895333661175163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3.5117095542519801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8" si="53">IF(((($AC$7/2)^2-($AC$6/2)^2)*PI()/$D117/1000)-0.1&gt;6,6,((($AC$7/2)^2-($AC$6/2)^2)*PI()/$D117/1000)-0.1)</f>
        <v>4.1136611466273099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3.2709289173018479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4.1136611466273099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4.2589598068558381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2.9831666926541294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3.7895333661175163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4.9563933759527723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3.4113842888560915</v>
      </c>
      <c r="AD125" s="129" t="s">
        <v>188</v>
      </c>
    </row>
    <row r="126" spans="1:30" x14ac:dyDescent="0.25">
      <c r="A126" s="15">
        <v>300198</v>
      </c>
      <c r="B126" s="67" t="s">
        <v>349</v>
      </c>
      <c r="C126" s="5" t="s">
        <v>79</v>
      </c>
      <c r="D126" s="95">
        <v>0.68</v>
      </c>
      <c r="E126" s="290" t="s">
        <v>199</v>
      </c>
      <c r="F126" s="76" t="s">
        <v>188</v>
      </c>
      <c r="G126" s="77" t="s">
        <v>188</v>
      </c>
      <c r="H126" s="39" t="s">
        <v>188</v>
      </c>
      <c r="I126" s="77" t="s">
        <v>188</v>
      </c>
      <c r="J126" s="39" t="s">
        <v>188</v>
      </c>
      <c r="K126" s="127" t="s">
        <v>188</v>
      </c>
      <c r="L126" s="291" t="s">
        <v>188</v>
      </c>
      <c r="M126" s="38">
        <f t="shared" si="43"/>
        <v>4.2767695313654546</v>
      </c>
      <c r="N126" s="39">
        <f t="shared" si="44"/>
        <v>4.8531131836232877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4.1756145340663409</v>
      </c>
      <c r="S126" s="40">
        <f t="shared" si="45"/>
        <v>6</v>
      </c>
      <c r="T126" s="40">
        <f t="shared" si="46"/>
        <v>1.5047760134921082</v>
      </c>
      <c r="U126" s="39">
        <f t="shared" si="47"/>
        <v>4.1323948689762178</v>
      </c>
      <c r="V126" s="45">
        <f t="shared" si="33"/>
        <v>6</v>
      </c>
      <c r="W126" s="44">
        <f t="shared" si="34"/>
        <v>4.1756145340663409</v>
      </c>
      <c r="X126" s="41">
        <f t="shared" si="48"/>
        <v>4.2767695313654546</v>
      </c>
      <c r="Y126" s="37">
        <f t="shared" si="49"/>
        <v>6</v>
      </c>
      <c r="Z126" s="38">
        <f t="shared" si="50"/>
        <v>4.2767695313654546</v>
      </c>
      <c r="AA126" s="238">
        <f t="shared" si="38"/>
        <v>2.1919994064648751</v>
      </c>
      <c r="AB126" s="38">
        <f t="shared" si="51"/>
        <v>3.9089956252243279</v>
      </c>
      <c r="AC126" s="37">
        <f t="shared" si="53"/>
        <v>3.6179363058476262</v>
      </c>
      <c r="AD126" s="129" t="s">
        <v>188</v>
      </c>
    </row>
    <row r="127" spans="1:30" x14ac:dyDescent="0.25">
      <c r="A127" s="15">
        <v>300812</v>
      </c>
      <c r="B127" s="67" t="s">
        <v>247</v>
      </c>
      <c r="C127" s="5" t="s">
        <v>74</v>
      </c>
      <c r="D127" s="95">
        <v>0.33</v>
      </c>
      <c r="E127" s="195" t="s">
        <v>230</v>
      </c>
      <c r="F127" s="76">
        <f t="shared" si="39"/>
        <v>2.6607935440637576</v>
      </c>
      <c r="G127" s="77">
        <f t="shared" si="40"/>
        <v>2.6607935440637576</v>
      </c>
      <c r="H127" s="39">
        <f t="shared" si="37"/>
        <v>2.765894098292943</v>
      </c>
      <c r="I127" s="77">
        <f t="shared" si="37"/>
        <v>2.765894098292943</v>
      </c>
      <c r="J127" s="39">
        <f t="shared" si="41"/>
        <v>2.0324750133457985</v>
      </c>
      <c r="K127" s="127">
        <f t="shared" si="42"/>
        <v>2.6607935440637576</v>
      </c>
      <c r="L127" s="246">
        <f t="shared" si="28"/>
        <v>3.2391321916564237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3.3128717853776779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4.7289684739276225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300348</v>
      </c>
      <c r="B128" s="89" t="s">
        <v>54</v>
      </c>
      <c r="C128" s="96" t="s">
        <v>75</v>
      </c>
      <c r="D128" s="90">
        <v>0.34</v>
      </c>
      <c r="E128" s="243" t="s">
        <v>200</v>
      </c>
      <c r="F128" s="76">
        <f t="shared" si="39"/>
        <v>2.5795937339442347</v>
      </c>
      <c r="G128" s="40">
        <f t="shared" si="40"/>
        <v>2.5795937339442347</v>
      </c>
      <c r="H128" s="39">
        <f t="shared" si="37"/>
        <v>2.6816030954019738</v>
      </c>
      <c r="I128" s="40">
        <f t="shared" si="37"/>
        <v>2.6816030954019738</v>
      </c>
      <c r="J128" s="39">
        <f t="shared" si="41"/>
        <v>1.9697551600120988</v>
      </c>
      <c r="K128" s="41">
        <f t="shared" si="42"/>
        <v>2.5795937339442347</v>
      </c>
      <c r="L128" s="246">
        <f t="shared" si="28"/>
        <v>3.1409224213135873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3.2095520269842162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4.5839988129297504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300721</v>
      </c>
      <c r="B129" s="89" t="s">
        <v>112</v>
      </c>
      <c r="C129" s="96" t="s">
        <v>76</v>
      </c>
      <c r="D129" s="90">
        <v>0.39</v>
      </c>
      <c r="E129" s="195" t="s">
        <v>230</v>
      </c>
      <c r="F129" s="76">
        <f t="shared" si="39"/>
        <v>2.236056075746256</v>
      </c>
      <c r="G129" s="40">
        <f t="shared" si="40"/>
        <v>2.236056075746256</v>
      </c>
      <c r="H129" s="39">
        <f t="shared" si="37"/>
        <v>2.3249873139401824</v>
      </c>
      <c r="I129" s="40">
        <f t="shared" si="37"/>
        <v>2.3249873139401824</v>
      </c>
      <c r="J129" s="39">
        <f t="shared" si="41"/>
        <v>1.704401934369522</v>
      </c>
      <c r="K129" s="41">
        <f t="shared" si="42"/>
        <v>2.236056075746256</v>
      </c>
      <c r="L129" s="246">
        <f t="shared" si="28"/>
        <v>2.7254195467862044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2.7724299722426502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3.9706656317849109</v>
      </c>
      <c r="AB129" s="38">
        <f t="shared" si="51"/>
        <v>6</v>
      </c>
      <c r="AC129" s="37">
        <f t="shared" si="53"/>
        <v>6</v>
      </c>
      <c r="AD129" s="129">
        <f t="shared" si="52"/>
        <v>1.7</v>
      </c>
    </row>
    <row r="130" spans="1:30" x14ac:dyDescent="0.25">
      <c r="A130" s="9">
        <v>300219</v>
      </c>
      <c r="B130" s="2" t="s">
        <v>55</v>
      </c>
      <c r="C130" s="5" t="s">
        <v>77</v>
      </c>
      <c r="D130" s="88">
        <v>0.47</v>
      </c>
      <c r="E130" s="243" t="s">
        <v>199</v>
      </c>
      <c r="F130" s="76">
        <f t="shared" si="39"/>
        <v>1.8384295096617871</v>
      </c>
      <c r="G130" s="77">
        <f t="shared" si="40"/>
        <v>1.8384295096617871</v>
      </c>
      <c r="H130" s="39">
        <f t="shared" si="37"/>
        <v>1.912223515822705</v>
      </c>
      <c r="I130" s="77">
        <f t="shared" si="37"/>
        <v>1.912223515822705</v>
      </c>
      <c r="J130" s="39">
        <f t="shared" si="41"/>
        <v>1.3972696902215183</v>
      </c>
      <c r="K130" s="127">
        <f t="shared" si="42"/>
        <v>1.8384295096617871</v>
      </c>
      <c r="L130" s="246">
        <f t="shared" si="28"/>
        <v>2.2444970707374892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2.2664844450524124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3.2607650987151393</v>
      </c>
      <c r="AB130" s="38">
        <f t="shared" si="51"/>
        <v>5.7002489896862629</v>
      </c>
      <c r="AC130" s="37">
        <f t="shared" si="53"/>
        <v>5.2791418893114601</v>
      </c>
      <c r="AD130" s="129">
        <f t="shared" si="52"/>
        <v>1.4844284014992084</v>
      </c>
    </row>
    <row r="131" spans="1:30" x14ac:dyDescent="0.25">
      <c r="A131" s="9">
        <v>300333</v>
      </c>
      <c r="B131" s="2" t="s">
        <v>56</v>
      </c>
      <c r="C131" s="5" t="s">
        <v>75</v>
      </c>
      <c r="D131" s="88">
        <v>0.38</v>
      </c>
      <c r="E131" s="243" t="s">
        <v>200</v>
      </c>
      <c r="F131" s="76">
        <f t="shared" si="39"/>
        <v>2.2975312356343154</v>
      </c>
      <c r="G131" s="77">
        <f t="shared" si="40"/>
        <v>2.2975312356343154</v>
      </c>
      <c r="H131" s="39">
        <f t="shared" si="37"/>
        <v>2.3888027695701877</v>
      </c>
      <c r="I131" s="77">
        <f t="shared" si="37"/>
        <v>2.3888027695701877</v>
      </c>
      <c r="J131" s="39">
        <f t="shared" si="41"/>
        <v>1.7518861958002989</v>
      </c>
      <c r="K131" s="127">
        <f t="shared" si="42"/>
        <v>2.2975312356343154</v>
      </c>
      <c r="L131" s="246">
        <f t="shared" si="28"/>
        <v>2.7997726927542623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2.850651813617457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4.0804199905160932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300313</v>
      </c>
      <c r="B132" s="2" t="s">
        <v>57</v>
      </c>
      <c r="C132" s="5" t="s">
        <v>75</v>
      </c>
      <c r="D132" s="88">
        <v>0.39</v>
      </c>
      <c r="E132" s="195" t="s">
        <v>230</v>
      </c>
      <c r="F132" s="76">
        <f t="shared" si="39"/>
        <v>2.236056075746256</v>
      </c>
      <c r="G132" s="77">
        <f t="shared" si="40"/>
        <v>2.236056075746256</v>
      </c>
      <c r="H132" s="39">
        <f t="shared" si="37"/>
        <v>2.3249873139401824</v>
      </c>
      <c r="I132" s="77">
        <f t="shared" si="37"/>
        <v>2.3249873139401824</v>
      </c>
      <c r="J132" s="39">
        <f t="shared" si="41"/>
        <v>1.704401934369522</v>
      </c>
      <c r="K132" s="127">
        <f t="shared" si="42"/>
        <v>2.236056075746256</v>
      </c>
      <c r="L132" s="246">
        <f t="shared" ref="L132:L158" si="54">IF(((($L$7/2)^2-($L$6/2)^2)*PI()/$D132/1000)-0.1&gt;6,6,((($L$7/2)^2-($L$6/2)^2)*PI()/$D132/1000)-0.1)</f>
        <v>2.7254195467862044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2.7724299722426502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3.9706656317849109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300730</v>
      </c>
      <c r="B133" s="2" t="s">
        <v>252</v>
      </c>
      <c r="C133" s="5" t="s">
        <v>74</v>
      </c>
      <c r="D133" s="88">
        <v>0.33</v>
      </c>
      <c r="E133" s="195" t="s">
        <v>230</v>
      </c>
      <c r="F133" s="76">
        <f t="shared" si="39"/>
        <v>2.6607935440637576</v>
      </c>
      <c r="G133" s="77">
        <f t="shared" si="40"/>
        <v>2.6607935440637576</v>
      </c>
      <c r="H133" s="39">
        <f t="shared" si="37"/>
        <v>2.765894098292943</v>
      </c>
      <c r="I133" s="77">
        <f t="shared" si="37"/>
        <v>2.765894098292943</v>
      </c>
      <c r="J133" s="39">
        <f t="shared" si="41"/>
        <v>2.0324750133457985</v>
      </c>
      <c r="K133" s="127">
        <f t="shared" si="42"/>
        <v>2.6607935440637576</v>
      </c>
      <c r="L133" s="246">
        <f t="shared" si="54"/>
        <v>3.2391321916564237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3.3128717853776779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4.7289684739276225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300353</v>
      </c>
      <c r="B134" s="2" t="s">
        <v>58</v>
      </c>
      <c r="C134" s="7" t="s">
        <v>74</v>
      </c>
      <c r="D134" s="88">
        <v>0.25</v>
      </c>
      <c r="E134" s="195" t="s">
        <v>230</v>
      </c>
      <c r="F134" s="76">
        <f t="shared" si="39"/>
        <v>3.5442474781641597</v>
      </c>
      <c r="G134" s="77">
        <f t="shared" si="40"/>
        <v>3.5442474781641597</v>
      </c>
      <c r="H134" s="39">
        <f t="shared" si="37"/>
        <v>3.6829802097466851</v>
      </c>
      <c r="I134" s="77">
        <f t="shared" si="37"/>
        <v>3.6829802097466851</v>
      </c>
      <c r="J134" s="39">
        <f t="shared" si="41"/>
        <v>2.7148670176164544</v>
      </c>
      <c r="K134" s="127">
        <f t="shared" si="42"/>
        <v>3.5442474781641597</v>
      </c>
      <c r="L134" s="246">
        <f t="shared" si="54"/>
        <v>4.3076544929864795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4.4369907566985347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6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300820</v>
      </c>
      <c r="B135" s="9" t="s">
        <v>333</v>
      </c>
      <c r="C135" s="7" t="s">
        <v>74</v>
      </c>
      <c r="D135" s="88">
        <v>0.3</v>
      </c>
      <c r="E135" s="275" t="s">
        <v>199</v>
      </c>
      <c r="F135" s="76">
        <f t="shared" si="39"/>
        <v>2.9368728984701331</v>
      </c>
      <c r="G135" s="77">
        <f t="shared" si="40"/>
        <v>2.9368728984701331</v>
      </c>
      <c r="H135" s="39">
        <f t="shared" si="37"/>
        <v>3.0524835081222377</v>
      </c>
      <c r="I135" s="77">
        <f t="shared" si="37"/>
        <v>3.0524835081222377</v>
      </c>
      <c r="J135" s="39">
        <f t="shared" si="41"/>
        <v>2.245722514680379</v>
      </c>
      <c r="K135" s="127">
        <f t="shared" si="42"/>
        <v>2.9368728984701331</v>
      </c>
      <c r="L135" s="276">
        <f t="shared" si="54"/>
        <v>3.5730454108220666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3.6641589639154457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5.2218653213203847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300821</v>
      </c>
      <c r="B136" s="9" t="s">
        <v>332</v>
      </c>
      <c r="C136" s="5" t="s">
        <v>77</v>
      </c>
      <c r="D136" s="88">
        <v>0.4</v>
      </c>
      <c r="E136" s="275" t="s">
        <v>199</v>
      </c>
      <c r="F136" s="76">
        <f t="shared" si="39"/>
        <v>2.1776546738525999</v>
      </c>
      <c r="G136" s="77">
        <f t="shared" si="40"/>
        <v>2.1776546738525999</v>
      </c>
      <c r="H136" s="39">
        <f t="shared" si="37"/>
        <v>2.2643626310916778</v>
      </c>
      <c r="I136" s="77">
        <f t="shared" si="37"/>
        <v>2.2643626310916778</v>
      </c>
      <c r="J136" s="39">
        <f t="shared" si="41"/>
        <v>1.6592918860102841</v>
      </c>
      <c r="K136" s="127">
        <f t="shared" si="42"/>
        <v>2.1776546738525999</v>
      </c>
      <c r="L136" s="276">
        <f t="shared" si="54"/>
        <v>2.6547840581165496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2.698119222936584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3.8663989909902883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300535</v>
      </c>
      <c r="B137" s="9" t="s">
        <v>334</v>
      </c>
      <c r="C137" s="7" t="s">
        <v>74</v>
      </c>
      <c r="D137" s="88">
        <v>0.27</v>
      </c>
      <c r="E137" s="195" t="s">
        <v>230</v>
      </c>
      <c r="F137" s="76">
        <f t="shared" si="39"/>
        <v>3.2743032205223699</v>
      </c>
      <c r="G137" s="77">
        <f t="shared" si="40"/>
        <v>3.2743032205223699</v>
      </c>
      <c r="H137" s="39">
        <f t="shared" si="37"/>
        <v>3.4027594534691525</v>
      </c>
      <c r="I137" s="77">
        <f t="shared" si="37"/>
        <v>3.4027594534691525</v>
      </c>
      <c r="J137" s="39">
        <f t="shared" si="41"/>
        <v>2.5063583496448651</v>
      </c>
      <c r="K137" s="127">
        <f t="shared" si="42"/>
        <v>3.2743032205223699</v>
      </c>
      <c r="L137" s="276">
        <f t="shared" si="54"/>
        <v>3.9811615675800733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4.0935099599060498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5.8242948014670937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300209</v>
      </c>
      <c r="B138" s="2" t="s">
        <v>262</v>
      </c>
      <c r="C138" s="7" t="s">
        <v>74</v>
      </c>
      <c r="D138" s="88">
        <v>0.38</v>
      </c>
      <c r="E138" s="195" t="s">
        <v>230</v>
      </c>
      <c r="F138" s="76">
        <f t="shared" si="39"/>
        <v>2.2975312356343154</v>
      </c>
      <c r="G138" s="77">
        <f t="shared" si="40"/>
        <v>2.2975312356343154</v>
      </c>
      <c r="H138" s="39">
        <f t="shared" si="37"/>
        <v>2.3888027695701877</v>
      </c>
      <c r="I138" s="77">
        <f t="shared" si="37"/>
        <v>2.3888027695701877</v>
      </c>
      <c r="J138" s="39">
        <f t="shared" si="41"/>
        <v>1.7518861958002989</v>
      </c>
      <c r="K138" s="127">
        <f t="shared" si="42"/>
        <v>2.2975312356343154</v>
      </c>
      <c r="L138" s="246">
        <f t="shared" si="54"/>
        <v>2.7997726927542623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2.850651813617457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4.0804199905160932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300346</v>
      </c>
      <c r="B139" s="2" t="s">
        <v>251</v>
      </c>
      <c r="C139" s="7" t="s">
        <v>74</v>
      </c>
      <c r="D139" s="88">
        <v>0.33</v>
      </c>
      <c r="E139" s="195" t="s">
        <v>230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300340</v>
      </c>
      <c r="B140" s="2" t="s">
        <v>59</v>
      </c>
      <c r="C140" s="5" t="s">
        <v>75</v>
      </c>
      <c r="D140" s="88">
        <v>0.33</v>
      </c>
      <c r="E140" s="243" t="s">
        <v>200</v>
      </c>
      <c r="F140" s="76">
        <f t="shared" si="39"/>
        <v>2.6607935440637576</v>
      </c>
      <c r="G140" s="77">
        <f t="shared" si="40"/>
        <v>2.6607935440637576</v>
      </c>
      <c r="H140" s="39">
        <f t="shared" si="37"/>
        <v>2.765894098292943</v>
      </c>
      <c r="I140" s="77">
        <f t="shared" si="37"/>
        <v>2.765894098292943</v>
      </c>
      <c r="J140" s="39">
        <f t="shared" si="41"/>
        <v>2.0324750133457985</v>
      </c>
      <c r="K140" s="127">
        <f t="shared" si="42"/>
        <v>2.6607935440637576</v>
      </c>
      <c r="L140" s="246">
        <f t="shared" si="54"/>
        <v>3.2391321916564237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3.3128717853776779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4.7289684739276225</v>
      </c>
      <c r="AB140" s="38">
        <f t="shared" si="51"/>
        <v>6</v>
      </c>
      <c r="AC140" s="37">
        <f t="shared" si="53"/>
        <v>6</v>
      </c>
      <c r="AD140" s="129">
        <f t="shared" si="52"/>
        <v>1.7</v>
      </c>
    </row>
    <row r="141" spans="1:30" x14ac:dyDescent="0.25">
      <c r="A141" s="9">
        <v>300341</v>
      </c>
      <c r="B141" s="2" t="s">
        <v>60</v>
      </c>
      <c r="C141" s="5" t="s">
        <v>76</v>
      </c>
      <c r="D141" s="88">
        <v>0.46</v>
      </c>
      <c r="E141" s="243" t="s">
        <v>200</v>
      </c>
      <c r="F141" s="76">
        <f t="shared" si="39"/>
        <v>1.8805692816109563</v>
      </c>
      <c r="G141" s="77">
        <f t="shared" si="40"/>
        <v>1.8805692816109563</v>
      </c>
      <c r="H141" s="39">
        <f t="shared" si="37"/>
        <v>1.9559675052971115</v>
      </c>
      <c r="I141" s="77">
        <f t="shared" si="37"/>
        <v>1.9559675052971115</v>
      </c>
      <c r="J141" s="39">
        <f t="shared" si="41"/>
        <v>1.4298190313132904</v>
      </c>
      <c r="K141" s="127">
        <f t="shared" si="42"/>
        <v>1.8805692816109563</v>
      </c>
      <c r="L141" s="246">
        <f t="shared" si="54"/>
        <v>2.2954643983622165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2.3201036721187687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3.3359991226002506</v>
      </c>
      <c r="AB141" s="38">
        <f t="shared" si="51"/>
        <v>5.8263413590272677</v>
      </c>
      <c r="AC141" s="37">
        <f t="shared" si="53"/>
        <v>5.3960797564704039</v>
      </c>
      <c r="AD141" s="129">
        <f t="shared" si="52"/>
        <v>1.5210464102274519</v>
      </c>
    </row>
    <row r="142" spans="1:30" x14ac:dyDescent="0.25">
      <c r="A142" s="9">
        <v>300414</v>
      </c>
      <c r="B142" s="2" t="s">
        <v>233</v>
      </c>
      <c r="C142" s="5" t="s">
        <v>74</v>
      </c>
      <c r="D142" s="88">
        <v>0.34</v>
      </c>
      <c r="E142" s="243" t="s">
        <v>200</v>
      </c>
      <c r="F142" s="76">
        <f t="shared" si="39"/>
        <v>2.5795937339442347</v>
      </c>
      <c r="G142" s="77">
        <f t="shared" si="40"/>
        <v>2.5795937339442347</v>
      </c>
      <c r="H142" s="39">
        <f t="shared" si="37"/>
        <v>2.6816030954019738</v>
      </c>
      <c r="I142" s="77">
        <f t="shared" si="37"/>
        <v>2.6816030954019738</v>
      </c>
      <c r="J142" s="39">
        <f t="shared" si="41"/>
        <v>1.9697551600120988</v>
      </c>
      <c r="K142" s="127">
        <f t="shared" si="42"/>
        <v>2.5795937339442347</v>
      </c>
      <c r="L142" s="246">
        <f t="shared" si="54"/>
        <v>3.1409224213135873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3.2095520269842162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4.5839988129297504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300181</v>
      </c>
      <c r="B143" s="2" t="s">
        <v>258</v>
      </c>
      <c r="C143" s="5" t="s">
        <v>74</v>
      </c>
      <c r="D143" s="88">
        <v>0.26</v>
      </c>
      <c r="E143" s="243" t="s">
        <v>199</v>
      </c>
      <c r="F143" s="76">
        <f t="shared" si="39"/>
        <v>3.4040841136193842</v>
      </c>
      <c r="G143" s="77">
        <f t="shared" si="40"/>
        <v>3.4040841136193842</v>
      </c>
      <c r="H143" s="39">
        <f t="shared" si="37"/>
        <v>3.5374809709102735</v>
      </c>
      <c r="I143" s="77">
        <f t="shared" si="37"/>
        <v>3.5374809709102735</v>
      </c>
      <c r="J143" s="39">
        <f t="shared" si="41"/>
        <v>2.6066029015542829</v>
      </c>
      <c r="K143" s="127">
        <f t="shared" si="42"/>
        <v>3.4040841136193842</v>
      </c>
      <c r="L143" s="246">
        <f t="shared" si="54"/>
        <v>4.1381293201793072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4.2586449583639761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6</v>
      </c>
      <c r="AB143" s="38">
        <f t="shared" si="51"/>
        <v>6</v>
      </c>
      <c r="AC143" s="37">
        <f t="shared" si="53"/>
        <v>6</v>
      </c>
      <c r="AD143" s="129">
        <f t="shared" si="52"/>
        <v>1.7</v>
      </c>
    </row>
    <row r="144" spans="1:30" x14ac:dyDescent="0.25">
      <c r="A144" s="9">
        <v>300359</v>
      </c>
      <c r="B144" s="2" t="s">
        <v>306</v>
      </c>
      <c r="C144" s="5" t="s">
        <v>74</v>
      </c>
      <c r="D144" s="88">
        <v>0.32</v>
      </c>
      <c r="E144" s="249" t="s">
        <v>200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50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 t="s">
        <v>188</v>
      </c>
    </row>
    <row r="145" spans="1:30" x14ac:dyDescent="0.25">
      <c r="A145" s="9">
        <v>300728</v>
      </c>
      <c r="B145" s="2" t="s">
        <v>257</v>
      </c>
      <c r="C145" s="5" t="s">
        <v>74</v>
      </c>
      <c r="D145" s="88">
        <v>0.32</v>
      </c>
      <c r="E145" s="195" t="s">
        <v>230</v>
      </c>
      <c r="F145" s="76">
        <f t="shared" si="39"/>
        <v>2.7470683423157496</v>
      </c>
      <c r="G145" s="77">
        <f t="shared" si="40"/>
        <v>2.7470683423157496</v>
      </c>
      <c r="H145" s="39">
        <f t="shared" si="37"/>
        <v>2.8554532888645974</v>
      </c>
      <c r="I145" s="77">
        <f t="shared" si="37"/>
        <v>2.8554532888645974</v>
      </c>
      <c r="J145" s="39">
        <f t="shared" si="41"/>
        <v>2.0991148575128551</v>
      </c>
      <c r="K145" s="127">
        <f t="shared" si="42"/>
        <v>2.7470683423157496</v>
      </c>
      <c r="L145" s="246">
        <f t="shared" si="54"/>
        <v>3.3434800726456868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3.4226490286707301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4.8829987387378599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300224</v>
      </c>
      <c r="B146" s="2" t="s">
        <v>61</v>
      </c>
      <c r="C146" s="5" t="s">
        <v>75</v>
      </c>
      <c r="D146" s="88">
        <v>0.4</v>
      </c>
      <c r="E146" s="243" t="s">
        <v>200</v>
      </c>
      <c r="F146" s="76">
        <f t="shared" si="39"/>
        <v>2.1776546738525999</v>
      </c>
      <c r="G146" s="77">
        <f t="shared" si="40"/>
        <v>2.1776546738525999</v>
      </c>
      <c r="H146" s="39">
        <f t="shared" si="37"/>
        <v>2.2643626310916778</v>
      </c>
      <c r="I146" s="77">
        <f t="shared" si="37"/>
        <v>2.2643626310916778</v>
      </c>
      <c r="J146" s="39">
        <f t="shared" si="41"/>
        <v>1.6592918860102841</v>
      </c>
      <c r="K146" s="127">
        <f t="shared" si="42"/>
        <v>2.1776546738525999</v>
      </c>
      <c r="L146" s="246">
        <f t="shared" si="54"/>
        <v>2.6547840581165496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2.698119222936584</v>
      </c>
      <c r="U146" s="39">
        <f t="shared" si="47"/>
        <v>6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3.8663989909902883</v>
      </c>
      <c r="AB146" s="38">
        <f t="shared" si="51"/>
        <v>6</v>
      </c>
      <c r="AC146" s="37">
        <f t="shared" si="53"/>
        <v>6</v>
      </c>
      <c r="AD146" s="129">
        <f t="shared" si="52"/>
        <v>1.7</v>
      </c>
    </row>
    <row r="147" spans="1:30" x14ac:dyDescent="0.25">
      <c r="A147" s="9">
        <v>300205</v>
      </c>
      <c r="B147" s="2" t="s">
        <v>64</v>
      </c>
      <c r="C147" s="5" t="s">
        <v>76</v>
      </c>
      <c r="D147" s="88">
        <v>0.48</v>
      </c>
      <c r="E147" s="243" t="s">
        <v>200</v>
      </c>
      <c r="F147" s="76">
        <f t="shared" si="39"/>
        <v>1.7980455615438333</v>
      </c>
      <c r="G147" s="77">
        <f t="shared" si="40"/>
        <v>1.7980455615438333</v>
      </c>
      <c r="H147" s="39">
        <f t="shared" si="37"/>
        <v>1.8703021925763985</v>
      </c>
      <c r="I147" s="77">
        <f t="shared" si="37"/>
        <v>1.8703021925763985</v>
      </c>
      <c r="J147" s="39">
        <f t="shared" si="41"/>
        <v>1.3660765716752368</v>
      </c>
      <c r="K147" s="127">
        <f t="shared" si="42"/>
        <v>1.7980455615438333</v>
      </c>
      <c r="L147" s="246">
        <f t="shared" si="54"/>
        <v>2.1956533817637913</v>
      </c>
      <c r="M147" s="38">
        <f t="shared" si="43"/>
        <v>6</v>
      </c>
      <c r="N147" s="39">
        <f t="shared" si="44"/>
        <v>6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6</v>
      </c>
      <c r="S147" s="40">
        <f t="shared" si="45"/>
        <v>6</v>
      </c>
      <c r="T147" s="40">
        <f t="shared" si="46"/>
        <v>2.2150993524471536</v>
      </c>
      <c r="U147" s="39">
        <f t="shared" si="47"/>
        <v>5.9375593977163099</v>
      </c>
      <c r="V147" s="45">
        <f t="shared" si="33"/>
        <v>6</v>
      </c>
      <c r="W147" s="44">
        <f t="shared" si="34"/>
        <v>6</v>
      </c>
      <c r="X147" s="41">
        <f t="shared" si="48"/>
        <v>6</v>
      </c>
      <c r="Y147" s="37">
        <f t="shared" si="49"/>
        <v>6</v>
      </c>
      <c r="Z147" s="38">
        <f t="shared" si="50"/>
        <v>6</v>
      </c>
      <c r="AA147" s="238">
        <f t="shared" si="38"/>
        <v>3.1886658258252405</v>
      </c>
      <c r="AB147" s="38">
        <f t="shared" si="51"/>
        <v>5.579410469067799</v>
      </c>
      <c r="AC147" s="37">
        <f t="shared" si="53"/>
        <v>5.1670764332841372</v>
      </c>
      <c r="AD147" s="129">
        <f t="shared" si="52"/>
        <v>1.4493361431346417</v>
      </c>
    </row>
    <row r="148" spans="1:30" x14ac:dyDescent="0.25">
      <c r="A148" s="9">
        <v>300509</v>
      </c>
      <c r="B148" s="2" t="s">
        <v>65</v>
      </c>
      <c r="C148" s="5" t="s">
        <v>76</v>
      </c>
      <c r="D148" s="88">
        <v>0.57999999999999996</v>
      </c>
      <c r="E148" s="243" t="s">
        <v>200</v>
      </c>
      <c r="F148" s="76">
        <f t="shared" si="39"/>
        <v>1.4707963267948967</v>
      </c>
      <c r="G148" s="77">
        <f t="shared" si="40"/>
        <v>1.4707963267948967</v>
      </c>
      <c r="H148" s="39">
        <f t="shared" si="37"/>
        <v>1.5305949179942608</v>
      </c>
      <c r="I148" s="77">
        <f t="shared" si="37"/>
        <v>1.5305949179942608</v>
      </c>
      <c r="J148" s="39">
        <f t="shared" si="41"/>
        <v>1.1133047489726098</v>
      </c>
      <c r="K148" s="127">
        <f t="shared" si="42"/>
        <v>1.4707963267948967</v>
      </c>
      <c r="L148" s="246">
        <f t="shared" si="54"/>
        <v>1.7998510745631378</v>
      </c>
      <c r="M148" s="38">
        <f t="shared" si="43"/>
        <v>5.0486263471181196</v>
      </c>
      <c r="N148" s="39">
        <f t="shared" si="44"/>
        <v>5.7243395945928208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4.9472722123536412</v>
      </c>
      <c r="S148" s="40">
        <f t="shared" si="45"/>
        <v>6</v>
      </c>
      <c r="T148" s="40">
        <f t="shared" si="46"/>
        <v>1.7987029123700584</v>
      </c>
      <c r="U148" s="39">
        <f t="shared" si="47"/>
        <v>4.8793595015583255</v>
      </c>
      <c r="V148" s="45">
        <f t="shared" si="33"/>
        <v>6</v>
      </c>
      <c r="W148" s="44">
        <f t="shared" si="34"/>
        <v>4.9472722123536412</v>
      </c>
      <c r="X148" s="41">
        <f t="shared" si="48"/>
        <v>5.0486263471181196</v>
      </c>
      <c r="Y148" s="37">
        <f t="shared" si="49"/>
        <v>6</v>
      </c>
      <c r="Z148" s="38">
        <f t="shared" si="50"/>
        <v>5.0486263471181196</v>
      </c>
      <c r="AA148" s="238">
        <f t="shared" si="38"/>
        <v>2.6044130972346817</v>
      </c>
      <c r="AB148" s="38">
        <f t="shared" si="51"/>
        <v>4.6002017675043856</v>
      </c>
      <c r="AC148" s="37">
        <f t="shared" si="53"/>
        <v>4.2589598068558381</v>
      </c>
      <c r="AD148" s="129" t="s">
        <v>188</v>
      </c>
    </row>
    <row r="149" spans="1:30" x14ac:dyDescent="0.25">
      <c r="A149" s="9">
        <v>300220</v>
      </c>
      <c r="B149" s="2" t="s">
        <v>62</v>
      </c>
      <c r="C149" s="97" t="s">
        <v>75</v>
      </c>
      <c r="D149" s="88">
        <v>0.25</v>
      </c>
      <c r="E149" s="243" t="s">
        <v>199</v>
      </c>
      <c r="F149" s="76">
        <f t="shared" si="39"/>
        <v>3.5442474781641597</v>
      </c>
      <c r="G149" s="77">
        <f t="shared" si="40"/>
        <v>3.5442474781641597</v>
      </c>
      <c r="H149" s="39">
        <f t="shared" si="37"/>
        <v>3.6829802097466851</v>
      </c>
      <c r="I149" s="77">
        <f t="shared" si="37"/>
        <v>3.6829802097466851</v>
      </c>
      <c r="J149" s="39">
        <f t="shared" si="41"/>
        <v>2.7148670176164544</v>
      </c>
      <c r="K149" s="127">
        <f t="shared" si="42"/>
        <v>3.5442474781641597</v>
      </c>
      <c r="L149" s="246">
        <f t="shared" si="54"/>
        <v>4.3076544929864795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4.4369907566985347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6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300726</v>
      </c>
      <c r="B150" s="2" t="s">
        <v>113</v>
      </c>
      <c r="C150" s="97" t="s">
        <v>75</v>
      </c>
      <c r="D150" s="88">
        <v>0.35</v>
      </c>
      <c r="E150" s="243" t="s">
        <v>200</v>
      </c>
      <c r="F150" s="76">
        <f t="shared" si="39"/>
        <v>2.5030339129743999</v>
      </c>
      <c r="G150" s="77">
        <f t="shared" si="40"/>
        <v>2.5030339129743999</v>
      </c>
      <c r="H150" s="39">
        <f t="shared" si="37"/>
        <v>2.6021287212476323</v>
      </c>
      <c r="I150" s="77">
        <f t="shared" si="37"/>
        <v>2.6021287212476323</v>
      </c>
      <c r="J150" s="39">
        <f t="shared" si="41"/>
        <v>1.9106192982974677</v>
      </c>
      <c r="K150" s="127">
        <f t="shared" si="42"/>
        <v>2.5030339129743999</v>
      </c>
      <c r="L150" s="246">
        <f t="shared" si="54"/>
        <v>3.0483246378474855</v>
      </c>
      <c r="M150" s="38">
        <f t="shared" si="43"/>
        <v>6</v>
      </c>
      <c r="N150" s="39">
        <f t="shared" si="44"/>
        <v>6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6</v>
      </c>
      <c r="S150" s="40">
        <f t="shared" si="45"/>
        <v>6</v>
      </c>
      <c r="T150" s="40">
        <f t="shared" si="46"/>
        <v>3.1121362547846676</v>
      </c>
      <c r="U150" s="39">
        <f t="shared" si="47"/>
        <v>6</v>
      </c>
      <c r="V150" s="45">
        <f t="shared" si="33"/>
        <v>6</v>
      </c>
      <c r="W150" s="44">
        <f t="shared" si="34"/>
        <v>6</v>
      </c>
      <c r="X150" s="41">
        <f t="shared" si="48"/>
        <v>6</v>
      </c>
      <c r="Y150" s="37">
        <f t="shared" si="49"/>
        <v>6</v>
      </c>
      <c r="Z150" s="38">
        <f t="shared" si="50"/>
        <v>6</v>
      </c>
      <c r="AA150" s="238">
        <f t="shared" si="38"/>
        <v>4.4473131325603301</v>
      </c>
      <c r="AB150" s="38">
        <f t="shared" si="51"/>
        <v>6</v>
      </c>
      <c r="AC150" s="37">
        <f t="shared" si="53"/>
        <v>6</v>
      </c>
      <c r="AD150" s="129" t="s">
        <v>188</v>
      </c>
    </row>
    <row r="151" spans="1:30" x14ac:dyDescent="0.25">
      <c r="A151" s="9">
        <v>300257</v>
      </c>
      <c r="B151" s="2" t="s">
        <v>63</v>
      </c>
      <c r="C151" s="97" t="s">
        <v>77</v>
      </c>
      <c r="D151" s="88">
        <v>0.6</v>
      </c>
      <c r="E151" s="243" t="s">
        <v>200</v>
      </c>
      <c r="F151" s="76">
        <f t="shared" si="39"/>
        <v>1.4184364492350665</v>
      </c>
      <c r="G151" s="77">
        <f t="shared" si="40"/>
        <v>1.4184364492350665</v>
      </c>
      <c r="H151" s="39">
        <f t="shared" si="37"/>
        <v>1.4762417540611188</v>
      </c>
      <c r="I151" s="77">
        <f t="shared" si="37"/>
        <v>1.4762417540611188</v>
      </c>
      <c r="J151" s="39">
        <f t="shared" si="41"/>
        <v>1.0728612573401894</v>
      </c>
      <c r="K151" s="127">
        <f t="shared" si="42"/>
        <v>1.4184364492350665</v>
      </c>
      <c r="L151" s="246">
        <f t="shared" si="54"/>
        <v>1.7365227054110333</v>
      </c>
      <c r="M151" s="38">
        <f t="shared" si="43"/>
        <v>4.8736721355475163</v>
      </c>
      <c r="N151" s="39">
        <f t="shared" si="44"/>
        <v>5.5268616081063939</v>
      </c>
      <c r="O151" s="40">
        <f t="shared" si="29"/>
        <v>6</v>
      </c>
      <c r="P151" s="39">
        <f t="shared" si="30"/>
        <v>6</v>
      </c>
      <c r="Q151" s="40">
        <f t="shared" si="31"/>
        <v>6</v>
      </c>
      <c r="R151" s="39">
        <f t="shared" si="32"/>
        <v>4.7723631386085197</v>
      </c>
      <c r="S151" s="40">
        <f t="shared" si="45"/>
        <v>6</v>
      </c>
      <c r="T151" s="40">
        <f t="shared" si="46"/>
        <v>1.732079481957723</v>
      </c>
      <c r="U151" s="39">
        <f t="shared" si="47"/>
        <v>4.7100475181730479</v>
      </c>
      <c r="V151" s="45">
        <f t="shared" si="33"/>
        <v>6</v>
      </c>
      <c r="W151" s="44">
        <f t="shared" si="34"/>
        <v>4.7723631386085197</v>
      </c>
      <c r="X151" s="41">
        <f t="shared" si="48"/>
        <v>4.8736721355475163</v>
      </c>
      <c r="Y151" s="37">
        <f t="shared" si="49"/>
        <v>6</v>
      </c>
      <c r="Z151" s="38">
        <f t="shared" si="50"/>
        <v>4.8736721355475163</v>
      </c>
      <c r="AA151" s="238">
        <f t="shared" si="38"/>
        <v>2.5109326606601923</v>
      </c>
      <c r="AB151" s="38">
        <f t="shared" si="51"/>
        <v>4.4435283752542398</v>
      </c>
      <c r="AC151" s="37">
        <f t="shared" si="53"/>
        <v>4.1136611466273099</v>
      </c>
      <c r="AD151" s="129">
        <f>IF(((($AD$7/2)^2-($AD$6/2)^2)*PI()/$D151/1000)-0.1&gt;1.7,1.7,((($AD$7/2)^2-($AD$6/2)^2)*PI()/$D151/1000)-0.2)</f>
        <v>1.1194689145077132</v>
      </c>
    </row>
    <row r="152" spans="1:30" x14ac:dyDescent="0.25">
      <c r="A152" s="9">
        <v>300360</v>
      </c>
      <c r="B152" s="2" t="s">
        <v>300</v>
      </c>
      <c r="C152" s="5" t="s">
        <v>76</v>
      </c>
      <c r="D152" s="88">
        <v>0.43</v>
      </c>
      <c r="E152" s="243" t="s">
        <v>200</v>
      </c>
      <c r="F152" s="76">
        <f t="shared" si="39"/>
        <v>2.018748533816372</v>
      </c>
      <c r="G152" s="77">
        <f t="shared" si="40"/>
        <v>2.018748533816372</v>
      </c>
      <c r="H152" s="39">
        <f t="shared" si="37"/>
        <v>2.0994070986899334</v>
      </c>
      <c r="I152" s="77">
        <f t="shared" si="37"/>
        <v>2.0994070986899334</v>
      </c>
      <c r="J152" s="39">
        <f t="shared" si="41"/>
        <v>1.5365505916374735</v>
      </c>
      <c r="K152" s="127">
        <f t="shared" si="42"/>
        <v>2.018748533816372</v>
      </c>
      <c r="L152" s="246">
        <f t="shared" si="54"/>
        <v>2.4625898215037672</v>
      </c>
      <c r="M152" s="38">
        <f t="shared" si="43"/>
        <v>6</v>
      </c>
      <c r="N152" s="39">
        <f t="shared" si="44"/>
        <v>6</v>
      </c>
      <c r="O152" s="40">
        <f t="shared" ref="O152:O158" si="55">IF(((($O$7/2)^2-($O$6/2)^2)*PI()/$D152/1000)-0.3&gt;6,6,((($O$7/2)^2-($O$6/2)^2)*PI()/$D152/1000)-0.3)</f>
        <v>6</v>
      </c>
      <c r="P152" s="39">
        <f t="shared" ref="P152:P158" si="56">IF(((($P$7/2)^2-($P$6/2)^2)*PI()/$D152/1000)-0.3&gt;6,6,((($P$7/2)^2-($P$6/2)^2)*PI()/$D152/1000)-0.3)</f>
        <v>6</v>
      </c>
      <c r="Q152" s="40">
        <f t="shared" ref="Q152:Q158" si="57">IF(((($Q$7/2)^2-($Q$6/2)^2)*PI()/$D152/1000)-0.3&gt;6,6,((($Q$7/2)^2-($Q$6/2)^2)*PI()/$D152/1000)-0.3)</f>
        <v>6</v>
      </c>
      <c r="R152" s="39">
        <f t="shared" ref="R152:R158" si="58">IF(((($R$7/2)^2-($R$6/2)^2)*PI()/$D152/1000)-0.3&gt;6,6,((($R$7/2)^2-($R$6/2)^2)*PI()/$D152/1000)-0.3)</f>
        <v>6</v>
      </c>
      <c r="S152" s="40">
        <f t="shared" si="45"/>
        <v>6</v>
      </c>
      <c r="T152" s="40">
        <f t="shared" si="46"/>
        <v>2.4959248585456595</v>
      </c>
      <c r="U152" s="39">
        <f t="shared" si="47"/>
        <v>6</v>
      </c>
      <c r="V152" s="45">
        <f t="shared" ref="V152:V158" si="59">IF(((($V$7/2)^2-($V$6/2)^2)*PI()/$D152/1000)-0.3&gt;6,6,((($V$7/2)^2-($V$6/2)^2)*PI()/$D152/1000)-0.3)</f>
        <v>6</v>
      </c>
      <c r="W152" s="44">
        <f t="shared" ref="W152:W158" si="60">IF(((($W$7/2)^2-($W$6/2)^2)*PI()/$D152/1000)-0.3&gt;6,6,((($W$7/2)^2-($W$6/2)^2)*PI()/$D152/1000)-0.3)</f>
        <v>6</v>
      </c>
      <c r="X152" s="41">
        <f t="shared" si="48"/>
        <v>6</v>
      </c>
      <c r="Y152" s="37">
        <f t="shared" si="49"/>
        <v>6</v>
      </c>
      <c r="Z152" s="38">
        <f t="shared" si="50"/>
        <v>6</v>
      </c>
      <c r="AA152" s="238">
        <f t="shared" si="38"/>
        <v>3.5826967358049195</v>
      </c>
      <c r="AB152" s="38">
        <f t="shared" si="51"/>
        <v>6</v>
      </c>
      <c r="AC152" s="37">
        <f t="shared" si="53"/>
        <v>5.7795271813404332</v>
      </c>
      <c r="AD152" s="129" t="s">
        <v>188</v>
      </c>
    </row>
    <row r="153" spans="1:30" x14ac:dyDescent="0.25">
      <c r="A153" s="9">
        <v>300502</v>
      </c>
      <c r="B153" s="89" t="s">
        <v>66</v>
      </c>
      <c r="C153" s="5" t="s">
        <v>76</v>
      </c>
      <c r="D153" s="90">
        <v>0.6</v>
      </c>
      <c r="E153" s="243" t="s">
        <v>200</v>
      </c>
      <c r="F153" s="76">
        <f t="shared" si="39"/>
        <v>1.4184364492350665</v>
      </c>
      <c r="G153" s="77">
        <f t="shared" si="40"/>
        <v>1.4184364492350665</v>
      </c>
      <c r="H153" s="39">
        <f t="shared" si="37"/>
        <v>1.4762417540611188</v>
      </c>
      <c r="I153" s="77">
        <f t="shared" si="37"/>
        <v>1.4762417540611188</v>
      </c>
      <c r="J153" s="39">
        <f t="shared" si="41"/>
        <v>1.0728612573401894</v>
      </c>
      <c r="K153" s="41">
        <f t="shared" si="42"/>
        <v>1.4184364492350665</v>
      </c>
      <c r="L153" s="246">
        <f t="shared" si="54"/>
        <v>1.7365227054110333</v>
      </c>
      <c r="M153" s="38">
        <f t="shared" si="43"/>
        <v>4.8736721355475163</v>
      </c>
      <c r="N153" s="39">
        <f t="shared" si="44"/>
        <v>5.5268616081063939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4.7723631386085197</v>
      </c>
      <c r="S153" s="40">
        <f t="shared" si="45"/>
        <v>6</v>
      </c>
      <c r="T153" s="40">
        <f t="shared" si="46"/>
        <v>1.732079481957723</v>
      </c>
      <c r="U153" s="39">
        <f t="shared" si="47"/>
        <v>4.7100475181730479</v>
      </c>
      <c r="V153" s="45">
        <f t="shared" si="59"/>
        <v>6</v>
      </c>
      <c r="W153" s="44">
        <f t="shared" si="60"/>
        <v>4.7723631386085197</v>
      </c>
      <c r="X153" s="41">
        <f t="shared" si="48"/>
        <v>4.8736721355475163</v>
      </c>
      <c r="Y153" s="37">
        <f t="shared" si="49"/>
        <v>6</v>
      </c>
      <c r="Z153" s="38">
        <f t="shared" si="50"/>
        <v>4.8736721355475163</v>
      </c>
      <c r="AA153" s="238">
        <f t="shared" si="38"/>
        <v>2.5109326606601923</v>
      </c>
      <c r="AB153" s="38">
        <f t="shared" si="51"/>
        <v>4.4435283752542398</v>
      </c>
      <c r="AC153" s="37">
        <f t="shared" si="53"/>
        <v>4.1136611466273099</v>
      </c>
      <c r="AD153" s="129" t="s">
        <v>188</v>
      </c>
    </row>
    <row r="154" spans="1:30" x14ac:dyDescent="0.25">
      <c r="A154" s="9">
        <v>300504</v>
      </c>
      <c r="B154" s="89" t="s">
        <v>67</v>
      </c>
      <c r="C154" s="5" t="s">
        <v>76</v>
      </c>
      <c r="D154" s="90">
        <v>0.63</v>
      </c>
      <c r="E154" s="243" t="s">
        <v>200</v>
      </c>
      <c r="F154" s="76">
        <f t="shared" si="39"/>
        <v>1.3461299516524443</v>
      </c>
      <c r="G154" s="77">
        <f t="shared" si="40"/>
        <v>1.3461299516524443</v>
      </c>
      <c r="H154" s="39">
        <f t="shared" si="37"/>
        <v>1.401182622915351</v>
      </c>
      <c r="I154" s="77">
        <f t="shared" si="37"/>
        <v>1.401182622915351</v>
      </c>
      <c r="J154" s="39">
        <f t="shared" si="41"/>
        <v>1.0170107212763708</v>
      </c>
      <c r="K154" s="41">
        <f t="shared" si="42"/>
        <v>1.3461299516524443</v>
      </c>
      <c r="L154" s="246">
        <f t="shared" si="54"/>
        <v>1.6490692432486029</v>
      </c>
      <c r="M154" s="38">
        <f t="shared" si="43"/>
        <v>4.6320687005214438</v>
      </c>
      <c r="N154" s="39">
        <f t="shared" si="44"/>
        <v>5.2541539124822796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4.5308220367700187</v>
      </c>
      <c r="S154" s="40">
        <f t="shared" si="45"/>
        <v>6</v>
      </c>
      <c r="T154" s="40">
        <f t="shared" si="46"/>
        <v>1.6400756971025934</v>
      </c>
      <c r="U154" s="39">
        <f t="shared" si="47"/>
        <v>4.4762357315933787</v>
      </c>
      <c r="V154" s="45">
        <f t="shared" si="59"/>
        <v>6</v>
      </c>
      <c r="W154" s="44">
        <f t="shared" si="60"/>
        <v>4.5308220367700187</v>
      </c>
      <c r="X154" s="41">
        <f t="shared" si="48"/>
        <v>4.6320687005214438</v>
      </c>
      <c r="Y154" s="37">
        <f t="shared" si="49"/>
        <v>6</v>
      </c>
      <c r="Z154" s="38">
        <f t="shared" si="50"/>
        <v>4.6320687005214438</v>
      </c>
      <c r="AA154" s="238">
        <f t="shared" si="38"/>
        <v>2.381840629200183</v>
      </c>
      <c r="AB154" s="38">
        <f t="shared" si="51"/>
        <v>4.2271698811945129</v>
      </c>
      <c r="AC154" s="37">
        <f t="shared" si="53"/>
        <v>3.9130106158355331</v>
      </c>
      <c r="AD154" s="129" t="s">
        <v>188</v>
      </c>
    </row>
    <row r="155" spans="1:30" x14ac:dyDescent="0.25">
      <c r="A155" s="9">
        <v>300505</v>
      </c>
      <c r="B155" s="89" t="s">
        <v>68</v>
      </c>
      <c r="C155" s="5" t="s">
        <v>76</v>
      </c>
      <c r="D155" s="90">
        <v>0.61</v>
      </c>
      <c r="E155" s="243" t="s">
        <v>200</v>
      </c>
      <c r="F155" s="76">
        <f t="shared" si="39"/>
        <v>1.3935440484279344</v>
      </c>
      <c r="G155" s="77">
        <f t="shared" si="40"/>
        <v>1.3935440484279344</v>
      </c>
      <c r="H155" s="39">
        <f t="shared" si="37"/>
        <v>1.4504017253060184</v>
      </c>
      <c r="I155" s="77">
        <f t="shared" si="37"/>
        <v>1.4504017253060184</v>
      </c>
      <c r="J155" s="39">
        <f t="shared" si="41"/>
        <v>1.0536340236133008</v>
      </c>
      <c r="K155" s="41">
        <f t="shared" si="42"/>
        <v>1.3935440484279344</v>
      </c>
      <c r="L155" s="246">
        <f t="shared" si="54"/>
        <v>1.706415775814131</v>
      </c>
      <c r="M155" s="38">
        <f t="shared" si="43"/>
        <v>4.7904971825057538</v>
      </c>
      <c r="N155" s="39">
        <f t="shared" si="44"/>
        <v>5.432978630924322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4.689209644532971</v>
      </c>
      <c r="S155" s="40">
        <f t="shared" si="45"/>
        <v>6</v>
      </c>
      <c r="T155" s="40">
        <f t="shared" si="46"/>
        <v>1.7004060478272685</v>
      </c>
      <c r="U155" s="39">
        <f t="shared" si="47"/>
        <v>4.6295549359079153</v>
      </c>
      <c r="V155" s="45">
        <f t="shared" si="59"/>
        <v>6</v>
      </c>
      <c r="W155" s="44">
        <f t="shared" si="60"/>
        <v>4.689209644532971</v>
      </c>
      <c r="X155" s="41">
        <f t="shared" si="48"/>
        <v>4.7904971825057538</v>
      </c>
      <c r="Y155" s="37">
        <f t="shared" si="49"/>
        <v>6</v>
      </c>
      <c r="Z155" s="38">
        <f t="shared" si="50"/>
        <v>4.7904971825057538</v>
      </c>
      <c r="AA155" s="238">
        <f t="shared" si="38"/>
        <v>2.4664911416329764</v>
      </c>
      <c r="AB155" s="38">
        <f t="shared" si="51"/>
        <v>4.3690443035287601</v>
      </c>
      <c r="AC155" s="37">
        <f t="shared" si="53"/>
        <v>4.0445847343875183</v>
      </c>
      <c r="AD155" s="129" t="s">
        <v>188</v>
      </c>
    </row>
    <row r="156" spans="1:30" x14ac:dyDescent="0.25">
      <c r="A156" s="9">
        <v>300708</v>
      </c>
      <c r="B156" s="2" t="s">
        <v>69</v>
      </c>
      <c r="C156" s="96" t="s">
        <v>75</v>
      </c>
      <c r="D156" s="88">
        <v>0.35</v>
      </c>
      <c r="E156" s="243" t="s">
        <v>200</v>
      </c>
      <c r="F156" s="76">
        <f t="shared" si="39"/>
        <v>2.5030339129743999</v>
      </c>
      <c r="G156" s="77">
        <f t="shared" si="40"/>
        <v>2.5030339129743999</v>
      </c>
      <c r="H156" s="39">
        <f t="shared" si="37"/>
        <v>2.6021287212476323</v>
      </c>
      <c r="I156" s="77">
        <f t="shared" si="37"/>
        <v>2.6021287212476323</v>
      </c>
      <c r="J156" s="39">
        <f t="shared" si="41"/>
        <v>1.9106192982974677</v>
      </c>
      <c r="K156" s="127">
        <f t="shared" si="42"/>
        <v>2.5030339129743999</v>
      </c>
      <c r="L156" s="246">
        <f t="shared" si="54"/>
        <v>3.0483246378474855</v>
      </c>
      <c r="M156" s="38">
        <f t="shared" si="43"/>
        <v>6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6</v>
      </c>
      <c r="S156" s="40">
        <f t="shared" si="45"/>
        <v>6</v>
      </c>
      <c r="T156" s="40">
        <f t="shared" si="46"/>
        <v>3.1121362547846676</v>
      </c>
      <c r="U156" s="39">
        <f t="shared" si="47"/>
        <v>6</v>
      </c>
      <c r="V156" s="45">
        <f t="shared" si="59"/>
        <v>6</v>
      </c>
      <c r="W156" s="44">
        <f t="shared" si="60"/>
        <v>6</v>
      </c>
      <c r="X156" s="41">
        <f t="shared" si="48"/>
        <v>6</v>
      </c>
      <c r="Y156" s="37">
        <f t="shared" si="49"/>
        <v>6</v>
      </c>
      <c r="Z156" s="38">
        <f t="shared" si="50"/>
        <v>6</v>
      </c>
      <c r="AA156" s="238">
        <f t="shared" si="38"/>
        <v>4.4473131325603301</v>
      </c>
      <c r="AB156" s="38">
        <f t="shared" si="51"/>
        <v>6</v>
      </c>
      <c r="AC156" s="37">
        <f t="shared" si="53"/>
        <v>6</v>
      </c>
      <c r="AD156" s="129">
        <f t="shared" ref="AD156:AD158" si="61">IF(((($AD$7/2)^2-($AD$6/2)^2)*PI()/$D156/1000)-0.1&gt;1.7,1.7,((($AD$7/2)^2-($AD$6/2)^2)*PI()/$D156/1000)-0.2)</f>
        <v>1.7</v>
      </c>
    </row>
    <row r="157" spans="1:30" x14ac:dyDescent="0.25">
      <c r="A157" s="9">
        <v>300529</v>
      </c>
      <c r="B157" s="89" t="s">
        <v>70</v>
      </c>
      <c r="C157" s="7" t="s">
        <v>79</v>
      </c>
      <c r="D157" s="90">
        <v>0.53</v>
      </c>
      <c r="E157" s="243" t="s">
        <v>199</v>
      </c>
      <c r="F157" s="76">
        <f t="shared" si="39"/>
        <v>1.6189846595113959</v>
      </c>
      <c r="G157" s="40">
        <f t="shared" si="40"/>
        <v>1.6189846595113959</v>
      </c>
      <c r="H157" s="39">
        <f t="shared" si="37"/>
        <v>1.6844246272390022</v>
      </c>
      <c r="I157" s="40">
        <f t="shared" si="37"/>
        <v>1.6844246272390022</v>
      </c>
      <c r="J157" s="39">
        <f t="shared" si="41"/>
        <v>1.2277674611398368</v>
      </c>
      <c r="K157" s="41">
        <f t="shared" si="42"/>
        <v>1.6189846595113959</v>
      </c>
      <c r="L157" s="246">
        <f t="shared" si="54"/>
        <v>1.9790823080124902</v>
      </c>
      <c r="M157" s="38">
        <f t="shared" si="43"/>
        <v>5.5437797760915268</v>
      </c>
      <c r="N157" s="39">
        <f t="shared" si="44"/>
        <v>6</v>
      </c>
      <c r="O157" s="40">
        <f t="shared" si="55"/>
        <v>6</v>
      </c>
      <c r="P157" s="39">
        <f t="shared" si="56"/>
        <v>6</v>
      </c>
      <c r="Q157" s="40">
        <f t="shared" si="57"/>
        <v>6</v>
      </c>
      <c r="R157" s="39">
        <f t="shared" si="58"/>
        <v>5.4422978927643619</v>
      </c>
      <c r="S157" s="40">
        <f t="shared" si="45"/>
        <v>6</v>
      </c>
      <c r="T157" s="40">
        <f t="shared" si="46"/>
        <v>1.9872597908955354</v>
      </c>
      <c r="U157" s="39">
        <f t="shared" si="47"/>
        <v>5.3585443601959026</v>
      </c>
      <c r="V157" s="45">
        <f t="shared" si="59"/>
        <v>6</v>
      </c>
      <c r="W157" s="44">
        <f t="shared" si="60"/>
        <v>5.4422978927643619</v>
      </c>
      <c r="X157" s="41">
        <f t="shared" si="48"/>
        <v>5.5437797760915268</v>
      </c>
      <c r="Y157" s="37">
        <f t="shared" si="49"/>
        <v>6</v>
      </c>
      <c r="Z157" s="38">
        <f t="shared" si="50"/>
        <v>5.5437797760915268</v>
      </c>
      <c r="AA157" s="238">
        <f t="shared" si="38"/>
        <v>2.8689803705587082</v>
      </c>
      <c r="AB157" s="38">
        <f t="shared" si="51"/>
        <v>5.0436170285897042</v>
      </c>
      <c r="AC157" s="37">
        <f t="shared" si="53"/>
        <v>4.6701824301441244</v>
      </c>
      <c r="AD157" s="129">
        <f t="shared" si="61"/>
        <v>1.2937383937823168</v>
      </c>
    </row>
    <row r="158" spans="1:30" ht="15.75" thickBot="1" x14ac:dyDescent="0.3">
      <c r="A158" s="19">
        <v>300520</v>
      </c>
      <c r="B158" s="98" t="s">
        <v>71</v>
      </c>
      <c r="C158" s="99" t="s">
        <v>75</v>
      </c>
      <c r="D158" s="100">
        <v>0.37</v>
      </c>
      <c r="E158" s="244" t="s">
        <v>199</v>
      </c>
      <c r="F158" s="79">
        <f t="shared" si="39"/>
        <v>2.3623293771379457</v>
      </c>
      <c r="G158" s="80">
        <f t="shared" si="40"/>
        <v>2.3623293771379457</v>
      </c>
      <c r="H158" s="48">
        <f t="shared" si="37"/>
        <v>2.4560677092883005</v>
      </c>
      <c r="I158" s="80">
        <f t="shared" si="37"/>
        <v>2.4560677092883005</v>
      </c>
      <c r="J158" s="48">
        <f t="shared" si="41"/>
        <v>1.801937174065172</v>
      </c>
      <c r="K158" s="50">
        <f t="shared" si="42"/>
        <v>2.3623293771379457</v>
      </c>
      <c r="L158" s="203">
        <f t="shared" si="54"/>
        <v>2.8781449276935671</v>
      </c>
      <c r="M158" s="54">
        <f t="shared" si="43"/>
        <v>6</v>
      </c>
      <c r="N158" s="48">
        <f t="shared" si="44"/>
        <v>6</v>
      </c>
      <c r="O158" s="49">
        <f t="shared" si="55"/>
        <v>6</v>
      </c>
      <c r="P158" s="48">
        <f t="shared" si="56"/>
        <v>6</v>
      </c>
      <c r="Q158" s="49">
        <f t="shared" si="57"/>
        <v>6</v>
      </c>
      <c r="R158" s="48">
        <f t="shared" si="58"/>
        <v>6</v>
      </c>
      <c r="S158" s="49">
        <f t="shared" si="45"/>
        <v>6</v>
      </c>
      <c r="T158" s="49">
        <f t="shared" si="46"/>
        <v>2.9331018626341452</v>
      </c>
      <c r="U158" s="48">
        <f t="shared" si="47"/>
        <v>6</v>
      </c>
      <c r="V158" s="56">
        <f t="shared" si="59"/>
        <v>6</v>
      </c>
      <c r="W158" s="55">
        <f t="shared" si="60"/>
        <v>6</v>
      </c>
      <c r="X158" s="50">
        <f t="shared" si="48"/>
        <v>6</v>
      </c>
      <c r="Y158" s="52">
        <f t="shared" si="49"/>
        <v>6</v>
      </c>
      <c r="Z158" s="54">
        <f t="shared" si="50"/>
        <v>6</v>
      </c>
      <c r="AA158" s="240">
        <f t="shared" si="38"/>
        <v>4.1961070172867982</v>
      </c>
      <c r="AB158" s="54">
        <f t="shared" si="51"/>
        <v>6</v>
      </c>
      <c r="AC158" s="52">
        <f t="shared" si="53"/>
        <v>6</v>
      </c>
      <c r="AD158" s="139">
        <f t="shared" si="61"/>
        <v>1.7</v>
      </c>
    </row>
    <row r="159" spans="1:30" ht="15.75" x14ac:dyDescent="0.25">
      <c r="A159" s="21"/>
    </row>
  </sheetData>
  <sheetProtection algorithmName="SHA-512" hashValue="edwgXXk9HHbnz1hDuh1Nj5rr+G+D8N01wrF9dD91Gxs1DFq6r5NHrFWsvH5uT6RQAFgX86rYFyi9jBM/yqvfsg==" saltValue="n2bstQJ2ZwYcBfQ2r9s4KQ==" spinCount="100000" sheet="1" formatCells="0" formatColumns="0" formatRows="0" insertColumns="0" insertRows="0" insertHyperlinks="0" deleteColumns="0" deleteRows="0" sort="0" autoFilter="0" pivotTables="0"/>
  <mergeCells count="33"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  <mergeCell ref="M8:M9"/>
    <mergeCell ref="N8:N9"/>
    <mergeCell ref="S8:S9"/>
    <mergeCell ref="T8:T9"/>
    <mergeCell ref="U8:U9"/>
    <mergeCell ref="O8:O9"/>
    <mergeCell ref="P8:P9"/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158"/>
  <sheetViews>
    <sheetView showGridLines="0" zoomScaleNormal="100" workbookViewId="0">
      <pane ySplit="8" topLeftCell="A113" activePane="bottomLeft" state="frozen"/>
      <selection activeCell="N20" sqref="N20"/>
      <selection pane="bottomLeft" activeCell="D4" sqref="D1:D1048576"/>
    </sheetView>
  </sheetViews>
  <sheetFormatPr defaultRowHeight="15" x14ac:dyDescent="0.25"/>
  <cols>
    <col min="2" max="2" width="42.42578125" customWidth="1"/>
    <col min="3" max="3" width="7.28515625" customWidth="1"/>
    <col min="4" max="4" width="11.14062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9" t="s">
        <v>345</v>
      </c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261"/>
      <c r="W1" s="261"/>
    </row>
    <row r="2" spans="1:23" ht="15" customHeight="1" x14ac:dyDescent="0.25"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261"/>
      <c r="W2" s="261"/>
    </row>
    <row r="3" spans="1:23" ht="15" customHeight="1" x14ac:dyDescent="0.25"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323" t="s">
        <v>231</v>
      </c>
      <c r="G4" s="323"/>
      <c r="H4" s="323"/>
      <c r="I4" s="323"/>
      <c r="J4" s="323"/>
      <c r="K4" s="323"/>
      <c r="L4" s="323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60" t="s">
        <v>280</v>
      </c>
      <c r="G32" s="361"/>
      <c r="H32" s="361"/>
      <c r="I32" s="361"/>
      <c r="J32" s="362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9" si="29">IF(((($O$7/2)^2-($O$6/2)^2)*PI()/$D78/1000)-0.3&gt;6,6,((($O$7/2)^2-($O$6/2)^2)*PI()/$D78/1000)-0.3)</f>
        <v>6</v>
      </c>
      <c r="P78" s="141">
        <f t="shared" ref="P78:P149" si="30">IF(((($P$7/2)^2-($P$6/2)^2)*PI()/$D78/1000)-0.3&gt;6,6,((($P$7/2)^2-($P$6/2)^2)*PI()/$D78/1000)-0.3)</f>
        <v>6</v>
      </c>
      <c r="Q78" s="144">
        <f t="shared" ref="Q78:Q149" si="31">IF(((($Q$7/2)^2-($Q$6/2)^2)*PI()/$D78/1000)-0.3&gt;6,6,((($Q$7/2)^2-($Q$6/2)^2)*PI()/$D78/1000)-0.3)</f>
        <v>6</v>
      </c>
      <c r="R78" s="141">
        <f t="shared" ref="R78:R149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9" si="33">IF(((($V$7/2)^2-($V$6/2)^2)*PI()/$D78/1000)-0.3&gt;6,6,((($V$7/2)^2-($V$6/2)^2)*PI()/$D78/1000)-0.3)</f>
        <v>6</v>
      </c>
      <c r="W78" s="145">
        <f t="shared" ref="W78:W149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200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8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8" si="36">IF(((($F$7/2)^2-($F$6/2)^2)*PI()/$D96/1000)-0.1&gt;6,6,((($F$7/2)^2-($F$6/2)^2)*PI()/$D96/1000)-0.1)</f>
        <v>1.0925485713026855</v>
      </c>
      <c r="G96" s="142">
        <f t="shared" ref="G96:G148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8" si="38">IF(((($J$7/2)^2-($J$6/2)^2)*PI()/$D96/1000)-0.1&gt;6,6,((($J$7/2)^2-($J$6/2)^2)*PI()/$D96/1000)-0.1)</f>
        <v>1.2915161060300389</v>
      </c>
      <c r="K96" s="144">
        <f t="shared" ref="K96:K148" si="39">IF(((($K$7/2)^2-($K$6/2)^2)*PI()/$D96/1000)-0.2&gt;6,6,((($K$7/2)^2-($K$6/2)^2)*PI()/$D96/1000)-0.2)</f>
        <v>4.6105637508093702</v>
      </c>
      <c r="L96" s="141">
        <f t="shared" ref="L96:L148" si="40">IF(((($L$7/2)^2-($L$6/2)^2)*PI()/$D96/1000)-0.2&gt;6,6,((($L$7/2)^2-($L$6/2)^2)*PI()/$D96/1000)-0.2)</f>
        <v>5.5268616081063939</v>
      </c>
      <c r="M96" s="144">
        <f t="shared" ref="M96:M148" si="41">IF(((($M$7/2)^2-($M$6/2)^2)*PI()/$D96/1000)-0.3&gt;6,6,((($M$7/2)^2-($M$6/2)^2)*PI()/$D96/1000)-0.3)</f>
        <v>4.1178646691106469</v>
      </c>
      <c r="N96" s="141">
        <f t="shared" ref="N96:N148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8" si="43">IF(((($S$7/2)^2-($S$6/2)^2)*PI()/$D96/1000)-0.2&gt;6,6,((($S$7/2)^2-($S$6/2)^2)*PI()/$D96/1000)-0.2)</f>
        <v>1.4689710972195777</v>
      </c>
      <c r="T96" s="141">
        <f t="shared" ref="T96:T148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8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300198</v>
      </c>
      <c r="B126" s="67" t="s">
        <v>349</v>
      </c>
      <c r="C126" s="290" t="s">
        <v>79</v>
      </c>
      <c r="D126" s="175">
        <v>0.68</v>
      </c>
      <c r="E126" s="290" t="s">
        <v>199</v>
      </c>
      <c r="F126" s="223" t="s">
        <v>188</v>
      </c>
      <c r="G126" s="224" t="s">
        <v>188</v>
      </c>
      <c r="H126" s="225" t="s">
        <v>188</v>
      </c>
      <c r="I126" s="224" t="s">
        <v>188</v>
      </c>
      <c r="J126" s="225" t="s">
        <v>188</v>
      </c>
      <c r="K126" s="140">
        <f t="shared" si="39"/>
        <v>4.0446150742435618</v>
      </c>
      <c r="L126" s="141">
        <f t="shared" si="40"/>
        <v>4.8531131836232877</v>
      </c>
      <c r="M126" s="140">
        <f t="shared" si="41"/>
        <v>3.5981158845093937</v>
      </c>
      <c r="N126" s="141">
        <f t="shared" si="42"/>
        <v>3.5981158845093937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4.1756145340663409</v>
      </c>
      <c r="S126" s="140">
        <f t="shared" si="43"/>
        <v>1.2726215563702157</v>
      </c>
      <c r="T126" s="141">
        <f t="shared" si="44"/>
        <v>4.1323948689762178</v>
      </c>
      <c r="U126" s="143">
        <f t="shared" si="45"/>
        <v>2.8773975698623238</v>
      </c>
      <c r="V126" s="272">
        <f t="shared" si="33"/>
        <v>6</v>
      </c>
      <c r="W126" s="143">
        <f t="shared" si="34"/>
        <v>4.1756145340663409</v>
      </c>
    </row>
    <row r="127" spans="1:23" x14ac:dyDescent="0.25">
      <c r="A127" s="15">
        <v>300812</v>
      </c>
      <c r="B127" s="67" t="s">
        <v>247</v>
      </c>
      <c r="C127" s="211" t="s">
        <v>74</v>
      </c>
      <c r="D127" s="175">
        <v>0.33</v>
      </c>
      <c r="E127" s="195" t="s">
        <v>230</v>
      </c>
      <c r="F127" s="181">
        <f t="shared" si="36"/>
        <v>2.0682701296412462</v>
      </c>
      <c r="G127" s="142">
        <f t="shared" si="37"/>
        <v>2.0682701296412462</v>
      </c>
      <c r="H127" s="141">
        <f t="shared" si="35"/>
        <v>2.765894098292943</v>
      </c>
      <c r="I127" s="142">
        <f t="shared" si="35"/>
        <v>2.765894098292943</v>
      </c>
      <c r="J127" s="141">
        <f t="shared" si="38"/>
        <v>2.4300292836909798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2.8344929040355953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300348</v>
      </c>
      <c r="B128" s="2" t="s">
        <v>54</v>
      </c>
      <c r="C128" s="26" t="s">
        <v>75</v>
      </c>
      <c r="D128" s="175">
        <v>0.34</v>
      </c>
      <c r="E128" s="192" t="s">
        <v>200</v>
      </c>
      <c r="F128" s="181">
        <f t="shared" si="36"/>
        <v>2.0044974787694447</v>
      </c>
      <c r="G128" s="142">
        <f t="shared" si="37"/>
        <v>2.0044974787694447</v>
      </c>
      <c r="H128" s="141">
        <f t="shared" si="35"/>
        <v>2.6816030954019738</v>
      </c>
      <c r="I128" s="142">
        <f t="shared" si="35"/>
        <v>2.6816030954019738</v>
      </c>
      <c r="J128" s="141">
        <f t="shared" si="38"/>
        <v>2.3556166577000686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2.7452431127404311</v>
      </c>
      <c r="T128" s="141">
        <f t="shared" si="44"/>
        <v>6</v>
      </c>
      <c r="U128" s="143">
        <f t="shared" si="45"/>
        <v>6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300721</v>
      </c>
      <c r="B129" s="2" t="s">
        <v>112</v>
      </c>
      <c r="C129" s="26" t="s">
        <v>78</v>
      </c>
      <c r="D129" s="175">
        <v>0.39</v>
      </c>
      <c r="E129" s="195" t="s">
        <v>230</v>
      </c>
      <c r="F129" s="181">
        <f t="shared" si="36"/>
        <v>1.7346901096964391</v>
      </c>
      <c r="G129" s="142">
        <f t="shared" si="37"/>
        <v>1.7346901096964391</v>
      </c>
      <c r="H129" s="141">
        <f t="shared" si="35"/>
        <v>2.3249873139401824</v>
      </c>
      <c r="I129" s="142">
        <f t="shared" si="35"/>
        <v>2.3249873139401824</v>
      </c>
      <c r="J129" s="141">
        <f t="shared" si="38"/>
        <v>2.0407940092769832</v>
      </c>
      <c r="K129" s="140">
        <f t="shared" si="39"/>
        <v>6</v>
      </c>
      <c r="L129" s="141">
        <f t="shared" si="40"/>
        <v>6</v>
      </c>
      <c r="M129" s="140">
        <f t="shared" si="41"/>
        <v>6</v>
      </c>
      <c r="N129" s="141">
        <f t="shared" si="42"/>
        <v>6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2.367647841876273</v>
      </c>
      <c r="T129" s="141">
        <f t="shared" si="44"/>
        <v>6</v>
      </c>
      <c r="U129" s="143">
        <f t="shared" si="45"/>
        <v>5.2400778141189228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300219</v>
      </c>
      <c r="B130" s="2" t="s">
        <v>55</v>
      </c>
      <c r="C130" s="26" t="s">
        <v>77</v>
      </c>
      <c r="D130" s="175">
        <v>0.47</v>
      </c>
      <c r="E130" s="192" t="s">
        <v>199</v>
      </c>
      <c r="F130" s="181">
        <f t="shared" si="36"/>
        <v>1.4224024314502368</v>
      </c>
      <c r="G130" s="142">
        <f t="shared" si="37"/>
        <v>1.4224024314502368</v>
      </c>
      <c r="H130" s="141">
        <f t="shared" si="35"/>
        <v>1.912223515822705</v>
      </c>
      <c r="I130" s="142">
        <f t="shared" si="35"/>
        <v>1.912223515822705</v>
      </c>
      <c r="J130" s="141">
        <f t="shared" si="38"/>
        <v>1.6764035396128159</v>
      </c>
      <c r="K130" s="140">
        <f t="shared" si="39"/>
        <v>5.9411452137991967</v>
      </c>
      <c r="L130" s="141">
        <f t="shared" si="40"/>
        <v>6</v>
      </c>
      <c r="M130" s="140">
        <f t="shared" si="41"/>
        <v>5.3398272371625284</v>
      </c>
      <c r="N130" s="141">
        <f t="shared" si="42"/>
        <v>5.3398272371625284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1.9306014007058441</v>
      </c>
      <c r="T130" s="141">
        <f t="shared" si="44"/>
        <v>6</v>
      </c>
      <c r="U130" s="143">
        <f t="shared" si="45"/>
        <v>4.2970858457582555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300333</v>
      </c>
      <c r="B131" s="2" t="s">
        <v>56</v>
      </c>
      <c r="C131" s="26" t="s">
        <v>75</v>
      </c>
      <c r="D131" s="175">
        <v>0.38</v>
      </c>
      <c r="E131" s="192" t="s">
        <v>200</v>
      </c>
      <c r="F131" s="181">
        <f t="shared" si="36"/>
        <v>1.7829714283726614</v>
      </c>
      <c r="G131" s="142">
        <f t="shared" si="37"/>
        <v>1.7829714283726614</v>
      </c>
      <c r="H131" s="141">
        <f t="shared" si="35"/>
        <v>2.3888027695701877</v>
      </c>
      <c r="I131" s="142">
        <f t="shared" si="35"/>
        <v>2.3888027695701877</v>
      </c>
      <c r="J131" s="141">
        <f t="shared" si="38"/>
        <v>2.0971306937316401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2.4352175219256487</v>
      </c>
      <c r="T131" s="141">
        <f t="shared" si="44"/>
        <v>6</v>
      </c>
      <c r="U131" s="143">
        <f t="shared" si="45"/>
        <v>5.3858693355431049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300313</v>
      </c>
      <c r="B132" s="2" t="s">
        <v>57</v>
      </c>
      <c r="C132" s="26" t="s">
        <v>75</v>
      </c>
      <c r="D132" s="175">
        <v>0.39</v>
      </c>
      <c r="E132" s="195" t="s">
        <v>230</v>
      </c>
      <c r="F132" s="181">
        <f t="shared" si="36"/>
        <v>1.7346901096964391</v>
      </c>
      <c r="G132" s="142">
        <f t="shared" si="37"/>
        <v>1.7346901096964391</v>
      </c>
      <c r="H132" s="141">
        <f t="shared" si="35"/>
        <v>2.3249873139401824</v>
      </c>
      <c r="I132" s="142">
        <f t="shared" si="35"/>
        <v>2.3249873139401824</v>
      </c>
      <c r="J132" s="141">
        <f t="shared" si="38"/>
        <v>2.0407940092769832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2.367647841876273</v>
      </c>
      <c r="T132" s="141">
        <f t="shared" si="44"/>
        <v>6</v>
      </c>
      <c r="U132" s="143">
        <f t="shared" si="45"/>
        <v>5.2400778141189228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300730</v>
      </c>
      <c r="B133" s="2" t="s">
        <v>252</v>
      </c>
      <c r="C133" s="211" t="s">
        <v>74</v>
      </c>
      <c r="D133" s="175">
        <v>0.33</v>
      </c>
      <c r="E133" s="195" t="s">
        <v>230</v>
      </c>
      <c r="F133" s="181">
        <f t="shared" si="36"/>
        <v>2.0682701296412462</v>
      </c>
      <c r="G133" s="142">
        <f t="shared" si="37"/>
        <v>2.0682701296412462</v>
      </c>
      <c r="H133" s="141">
        <f t="shared" si="35"/>
        <v>2.765894098292943</v>
      </c>
      <c r="I133" s="142">
        <f t="shared" si="35"/>
        <v>2.765894098292943</v>
      </c>
      <c r="J133" s="141">
        <f t="shared" si="38"/>
        <v>2.4300292836909798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2.8344929040355953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300353</v>
      </c>
      <c r="B134" s="2" t="s">
        <v>58</v>
      </c>
      <c r="C134" s="26" t="s">
        <v>74</v>
      </c>
      <c r="D134" s="175">
        <v>0.25</v>
      </c>
      <c r="E134" s="195" t="s">
        <v>230</v>
      </c>
      <c r="F134" s="181">
        <f t="shared" si="36"/>
        <v>2.762116571126445</v>
      </c>
      <c r="G134" s="142">
        <f t="shared" si="37"/>
        <v>2.762116571126445</v>
      </c>
      <c r="H134" s="141">
        <f t="shared" si="35"/>
        <v>3.6829802097466851</v>
      </c>
      <c r="I134" s="142">
        <f t="shared" si="35"/>
        <v>3.6829802097466851</v>
      </c>
      <c r="J134" s="141">
        <f t="shared" si="38"/>
        <v>3.2396386544720936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3.8055306333269865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300820</v>
      </c>
      <c r="B135" s="280" t="s">
        <v>333</v>
      </c>
      <c r="C135" s="275" t="s">
        <v>74</v>
      </c>
      <c r="D135" s="175">
        <v>0.3</v>
      </c>
      <c r="E135" s="275" t="s">
        <v>199</v>
      </c>
      <c r="F135" s="181">
        <f t="shared" si="36"/>
        <v>2.285097142605371</v>
      </c>
      <c r="G135" s="142">
        <f t="shared" si="37"/>
        <v>2.285097142605371</v>
      </c>
      <c r="H135" s="141">
        <f t="shared" si="35"/>
        <v>3.0524835081222377</v>
      </c>
      <c r="I135" s="142">
        <f t="shared" si="35"/>
        <v>3.0524835081222377</v>
      </c>
      <c r="J135" s="141">
        <f t="shared" si="38"/>
        <v>2.6830322120600778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3.1379421944391552</v>
      </c>
      <c r="T135" s="141">
        <f t="shared" si="44"/>
        <v>6</v>
      </c>
      <c r="U135" s="143">
        <f t="shared" si="45"/>
        <v>6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300821</v>
      </c>
      <c r="B136" s="280" t="s">
        <v>332</v>
      </c>
      <c r="C136" s="275" t="s">
        <v>77</v>
      </c>
      <c r="D136" s="175">
        <v>0.4</v>
      </c>
      <c r="E136" s="275" t="s">
        <v>199</v>
      </c>
      <c r="F136" s="181">
        <f t="shared" si="36"/>
        <v>1.688822856954028</v>
      </c>
      <c r="G136" s="142">
        <f t="shared" si="37"/>
        <v>1.688822856954028</v>
      </c>
      <c r="H136" s="141">
        <f t="shared" si="35"/>
        <v>2.2643626310916778</v>
      </c>
      <c r="I136" s="142">
        <f t="shared" si="35"/>
        <v>2.2643626310916778</v>
      </c>
      <c r="J136" s="141">
        <f t="shared" si="38"/>
        <v>1.9872741590450582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2.3034566458293662</v>
      </c>
      <c r="T136" s="141">
        <f t="shared" si="44"/>
        <v>6</v>
      </c>
      <c r="U136" s="143">
        <f t="shared" si="45"/>
        <v>5.1015758687659503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300535</v>
      </c>
      <c r="B137" s="280" t="s">
        <v>334</v>
      </c>
      <c r="C137" s="275" t="s">
        <v>74</v>
      </c>
      <c r="D137" s="175">
        <v>0.27</v>
      </c>
      <c r="E137" s="195" t="s">
        <v>230</v>
      </c>
      <c r="F137" s="181">
        <f t="shared" si="36"/>
        <v>2.5501079362281898</v>
      </c>
      <c r="G137" s="142">
        <f t="shared" si="37"/>
        <v>2.5501079362281898</v>
      </c>
      <c r="H137" s="141">
        <f t="shared" si="35"/>
        <v>3.4027594534691525</v>
      </c>
      <c r="I137" s="142">
        <f t="shared" si="35"/>
        <v>3.4027594534691525</v>
      </c>
      <c r="J137" s="141">
        <f t="shared" si="38"/>
        <v>2.9922580134000865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3.5088246604879498</v>
      </c>
      <c r="T137" s="141">
        <f t="shared" si="44"/>
        <v>6</v>
      </c>
      <c r="U137" s="143">
        <f t="shared" si="45"/>
        <v>6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300209</v>
      </c>
      <c r="B138" s="2" t="s">
        <v>262</v>
      </c>
      <c r="C138" s="214" t="s">
        <v>74</v>
      </c>
      <c r="D138" s="175">
        <v>0.38</v>
      </c>
      <c r="E138" s="195" t="s">
        <v>230</v>
      </c>
      <c r="F138" s="181">
        <f t="shared" si="36"/>
        <v>1.7829714283726614</v>
      </c>
      <c r="G138" s="142">
        <f t="shared" si="37"/>
        <v>1.7829714283726614</v>
      </c>
      <c r="H138" s="141">
        <f t="shared" si="35"/>
        <v>2.3888027695701877</v>
      </c>
      <c r="I138" s="142">
        <f t="shared" si="35"/>
        <v>2.3888027695701877</v>
      </c>
      <c r="J138" s="141">
        <f t="shared" si="38"/>
        <v>2.0971306937316401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2.4352175219256487</v>
      </c>
      <c r="T138" s="141">
        <f t="shared" si="44"/>
        <v>6</v>
      </c>
      <c r="U138" s="143">
        <f t="shared" si="45"/>
        <v>5.3858693355431049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300346</v>
      </c>
      <c r="B139" s="2" t="s">
        <v>251</v>
      </c>
      <c r="C139" s="211" t="s">
        <v>74</v>
      </c>
      <c r="D139" s="175">
        <v>0.33</v>
      </c>
      <c r="E139" s="195" t="s">
        <v>230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300340</v>
      </c>
      <c r="B140" s="2" t="s">
        <v>59</v>
      </c>
      <c r="C140" s="26" t="s">
        <v>75</v>
      </c>
      <c r="D140" s="175">
        <v>0.33</v>
      </c>
      <c r="E140" s="192" t="s">
        <v>200</v>
      </c>
      <c r="F140" s="181">
        <f t="shared" si="36"/>
        <v>2.0682701296412462</v>
      </c>
      <c r="G140" s="142">
        <f t="shared" si="37"/>
        <v>2.0682701296412462</v>
      </c>
      <c r="H140" s="141">
        <f t="shared" si="35"/>
        <v>2.765894098292943</v>
      </c>
      <c r="I140" s="142">
        <f t="shared" si="35"/>
        <v>2.765894098292943</v>
      </c>
      <c r="J140" s="141">
        <f t="shared" si="38"/>
        <v>2.4300292836909798</v>
      </c>
      <c r="K140" s="140">
        <f t="shared" si="39"/>
        <v>6</v>
      </c>
      <c r="L140" s="141">
        <f t="shared" si="40"/>
        <v>6</v>
      </c>
      <c r="M140" s="140">
        <f t="shared" si="41"/>
        <v>6</v>
      </c>
      <c r="N140" s="141">
        <f t="shared" si="42"/>
        <v>6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2.8344929040355953</v>
      </c>
      <c r="T140" s="141">
        <f t="shared" si="44"/>
        <v>6</v>
      </c>
      <c r="U140" s="143">
        <f t="shared" si="45"/>
        <v>6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300341</v>
      </c>
      <c r="B141" s="2" t="s">
        <v>60</v>
      </c>
      <c r="C141" s="26" t="s">
        <v>76</v>
      </c>
      <c r="D141" s="175">
        <v>0.46</v>
      </c>
      <c r="E141" s="192" t="s">
        <v>200</v>
      </c>
      <c r="F141" s="181">
        <f t="shared" si="36"/>
        <v>1.4554981364817634</v>
      </c>
      <c r="G141" s="142">
        <f t="shared" si="37"/>
        <v>1.4554981364817634</v>
      </c>
      <c r="H141" s="141">
        <f t="shared" si="35"/>
        <v>1.9559675052971115</v>
      </c>
      <c r="I141" s="142">
        <f t="shared" si="35"/>
        <v>1.9559675052971115</v>
      </c>
      <c r="J141" s="141">
        <f t="shared" si="38"/>
        <v>1.7150210078652679</v>
      </c>
      <c r="K141" s="140">
        <f t="shared" si="39"/>
        <v>6</v>
      </c>
      <c r="L141" s="141">
        <f t="shared" si="40"/>
        <v>6</v>
      </c>
      <c r="M141" s="140">
        <f t="shared" si="41"/>
        <v>5.4624321771008439</v>
      </c>
      <c r="N141" s="141">
        <f t="shared" si="42"/>
        <v>5.4624321771008439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1.9769188224603187</v>
      </c>
      <c r="T141" s="141">
        <f t="shared" si="44"/>
        <v>6</v>
      </c>
      <c r="U141" s="143">
        <f t="shared" si="45"/>
        <v>4.3970224945790868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300414</v>
      </c>
      <c r="B142" s="2" t="s">
        <v>233</v>
      </c>
      <c r="C142" s="194" t="s">
        <v>74</v>
      </c>
      <c r="D142" s="175">
        <v>0.34</v>
      </c>
      <c r="E142" s="194" t="s">
        <v>200</v>
      </c>
      <c r="F142" s="181">
        <f t="shared" si="36"/>
        <v>2.0044974787694447</v>
      </c>
      <c r="G142" s="142">
        <f t="shared" si="37"/>
        <v>2.0044974787694447</v>
      </c>
      <c r="H142" s="141">
        <f t="shared" si="35"/>
        <v>2.6816030954019738</v>
      </c>
      <c r="I142" s="142">
        <f t="shared" si="35"/>
        <v>2.6816030954019738</v>
      </c>
      <c r="J142" s="141">
        <f t="shared" si="38"/>
        <v>2.3556166577000686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2.7452431127404311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300181</v>
      </c>
      <c r="B143" s="2" t="s">
        <v>258</v>
      </c>
      <c r="C143" s="214" t="s">
        <v>74</v>
      </c>
      <c r="D143" s="175">
        <v>0.26</v>
      </c>
      <c r="E143" s="216" t="s">
        <v>199</v>
      </c>
      <c r="F143" s="181">
        <f t="shared" si="36"/>
        <v>2.6520351645446589</v>
      </c>
      <c r="G143" s="142">
        <f t="shared" si="37"/>
        <v>2.6520351645446589</v>
      </c>
      <c r="H143" s="141">
        <f t="shared" si="35"/>
        <v>3.5374809709102735</v>
      </c>
      <c r="I143" s="142">
        <f t="shared" si="35"/>
        <v>3.5374809709102735</v>
      </c>
      <c r="J143" s="141">
        <f t="shared" si="38"/>
        <v>3.1111910139154744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3.6514717628144098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300359</v>
      </c>
      <c r="B144" s="2" t="s">
        <v>306</v>
      </c>
      <c r="C144" s="249" t="s">
        <v>74</v>
      </c>
      <c r="D144" s="175">
        <v>0.32</v>
      </c>
      <c r="E144" s="249" t="s">
        <v>200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300728</v>
      </c>
      <c r="B145" s="2" t="s">
        <v>257</v>
      </c>
      <c r="C145" s="214" t="s">
        <v>74</v>
      </c>
      <c r="D145" s="175">
        <v>0.32</v>
      </c>
      <c r="E145" s="195" t="s">
        <v>230</v>
      </c>
      <c r="F145" s="181">
        <f t="shared" si="36"/>
        <v>2.1360285711925351</v>
      </c>
      <c r="G145" s="142">
        <f t="shared" si="37"/>
        <v>2.1360285711925351</v>
      </c>
      <c r="H145" s="141">
        <f t="shared" si="35"/>
        <v>2.8554532888645974</v>
      </c>
      <c r="I145" s="142">
        <f t="shared" si="35"/>
        <v>2.8554532888645974</v>
      </c>
      <c r="J145" s="141">
        <f t="shared" si="38"/>
        <v>2.5090926988063229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2.9293208072867083</v>
      </c>
      <c r="T145" s="141">
        <f t="shared" si="44"/>
        <v>6</v>
      </c>
      <c r="U145" s="143">
        <f t="shared" si="45"/>
        <v>6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300224</v>
      </c>
      <c r="B146" s="2" t="s">
        <v>61</v>
      </c>
      <c r="C146" s="26" t="s">
        <v>75</v>
      </c>
      <c r="D146" s="175">
        <v>0.4</v>
      </c>
      <c r="E146" s="192" t="s">
        <v>200</v>
      </c>
      <c r="F146" s="181">
        <f t="shared" si="36"/>
        <v>1.688822856954028</v>
      </c>
      <c r="G146" s="142">
        <f t="shared" si="37"/>
        <v>1.688822856954028</v>
      </c>
      <c r="H146" s="141">
        <f t="shared" si="35"/>
        <v>2.2643626310916778</v>
      </c>
      <c r="I146" s="142">
        <f t="shared" si="35"/>
        <v>2.2643626310916778</v>
      </c>
      <c r="J146" s="141">
        <f t="shared" si="38"/>
        <v>1.9872741590450582</v>
      </c>
      <c r="K146" s="140">
        <f t="shared" si="39"/>
        <v>6</v>
      </c>
      <c r="L146" s="141">
        <f t="shared" si="40"/>
        <v>6</v>
      </c>
      <c r="M146" s="140">
        <f t="shared" si="41"/>
        <v>6</v>
      </c>
      <c r="N146" s="141">
        <f t="shared" si="42"/>
        <v>6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2.3034566458293662</v>
      </c>
      <c r="T146" s="141">
        <f t="shared" si="44"/>
        <v>6</v>
      </c>
      <c r="U146" s="143">
        <f t="shared" si="45"/>
        <v>5.1015758687659503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300205</v>
      </c>
      <c r="B147" s="2" t="s">
        <v>64</v>
      </c>
      <c r="C147" s="26" t="s">
        <v>76</v>
      </c>
      <c r="D147" s="175">
        <v>0.48</v>
      </c>
      <c r="E147" s="192" t="s">
        <v>200</v>
      </c>
      <c r="F147" s="181">
        <f t="shared" si="36"/>
        <v>1.3906857141283568</v>
      </c>
      <c r="G147" s="142">
        <f t="shared" si="37"/>
        <v>1.3906857141283568</v>
      </c>
      <c r="H147" s="141">
        <f t="shared" si="35"/>
        <v>1.8703021925763985</v>
      </c>
      <c r="I147" s="142">
        <f t="shared" si="35"/>
        <v>1.8703021925763985</v>
      </c>
      <c r="J147" s="141">
        <f t="shared" si="38"/>
        <v>1.6393951325375486</v>
      </c>
      <c r="K147" s="140">
        <f t="shared" si="39"/>
        <v>5.8132046885117132</v>
      </c>
      <c r="L147" s="141">
        <f t="shared" si="40"/>
        <v>6</v>
      </c>
      <c r="M147" s="140">
        <f t="shared" si="41"/>
        <v>5.2223308363883092</v>
      </c>
      <c r="N147" s="141">
        <f t="shared" si="42"/>
        <v>5.2223308363883092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6</v>
      </c>
      <c r="S147" s="140">
        <f t="shared" si="43"/>
        <v>1.8862138715244725</v>
      </c>
      <c r="T147" s="141">
        <f t="shared" si="44"/>
        <v>5.9375593977163099</v>
      </c>
      <c r="U147" s="143">
        <f t="shared" si="45"/>
        <v>4.2013132239716251</v>
      </c>
      <c r="V147" s="272">
        <f t="shared" si="33"/>
        <v>6</v>
      </c>
      <c r="W147" s="143">
        <f t="shared" si="34"/>
        <v>6</v>
      </c>
    </row>
    <row r="148" spans="1:23" x14ac:dyDescent="0.25">
      <c r="A148" s="9">
        <v>300509</v>
      </c>
      <c r="B148" s="2" t="s">
        <v>65</v>
      </c>
      <c r="C148" s="26" t="s">
        <v>76</v>
      </c>
      <c r="D148" s="175">
        <v>0.57999999999999996</v>
      </c>
      <c r="E148" s="192" t="s">
        <v>200</v>
      </c>
      <c r="F148" s="181">
        <f t="shared" si="36"/>
        <v>1.1336709358303643</v>
      </c>
      <c r="G148" s="142">
        <f t="shared" si="37"/>
        <v>1.1336709358303643</v>
      </c>
      <c r="H148" s="141">
        <f t="shared" si="35"/>
        <v>1.5305949179942608</v>
      </c>
      <c r="I148" s="142">
        <f t="shared" si="35"/>
        <v>1.5305949179942608</v>
      </c>
      <c r="J148" s="141">
        <f t="shared" si="38"/>
        <v>1.3394994200310748</v>
      </c>
      <c r="K148" s="140">
        <f t="shared" si="39"/>
        <v>4.7764452594579696</v>
      </c>
      <c r="L148" s="141">
        <f t="shared" si="40"/>
        <v>5.7243395945928208</v>
      </c>
      <c r="M148" s="140">
        <f t="shared" si="41"/>
        <v>4.2702048301144622</v>
      </c>
      <c r="N148" s="141">
        <f t="shared" si="42"/>
        <v>4.2702048301144622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4.9472722123536412</v>
      </c>
      <c r="S148" s="140">
        <f t="shared" si="43"/>
        <v>1.5265218247099082</v>
      </c>
      <c r="T148" s="141">
        <f t="shared" si="44"/>
        <v>4.8793595015583255</v>
      </c>
      <c r="U148" s="143">
        <f t="shared" si="45"/>
        <v>3.425224737079966</v>
      </c>
      <c r="V148" s="272">
        <f t="shared" si="33"/>
        <v>6</v>
      </c>
      <c r="W148" s="143">
        <f t="shared" si="34"/>
        <v>4.9472722123536412</v>
      </c>
    </row>
    <row r="149" spans="1:23" x14ac:dyDescent="0.25">
      <c r="A149" s="9">
        <v>300220</v>
      </c>
      <c r="B149" s="2" t="s">
        <v>62</v>
      </c>
      <c r="C149" s="26" t="s">
        <v>75</v>
      </c>
      <c r="D149" s="175">
        <v>0.25</v>
      </c>
      <c r="E149" s="192" t="s">
        <v>199</v>
      </c>
      <c r="F149" s="181">
        <f t="shared" ref="F149:F158" si="46">IF(((($F$7/2)^2-($F$6/2)^2)*PI()/$D149/1000)-0.1&gt;6,6,((($F$7/2)^2-($F$6/2)^2)*PI()/$D149/1000)-0.1)</f>
        <v>2.762116571126445</v>
      </c>
      <c r="G149" s="142">
        <f t="shared" ref="G149:G158" si="47">IF(((($G$7/2)^2-($G$6/2)^2)*PI()/$D149/1000)-0.1&gt;6,6,((($G$7/2)^2-($G$6/2)^2)*PI()/$D149/1000)-0.1)</f>
        <v>2.762116571126445</v>
      </c>
      <c r="H149" s="141">
        <f t="shared" si="35"/>
        <v>3.6829802097466851</v>
      </c>
      <c r="I149" s="142">
        <f t="shared" si="35"/>
        <v>3.6829802097466851</v>
      </c>
      <c r="J149" s="141">
        <f t="shared" ref="J149:J158" si="48">IF(((($J$7/2)^2-($J$6/2)^2)*PI()/$D149/1000)-0.1&gt;6,6,((($J$7/2)^2-($J$6/2)^2)*PI()/$D149/1000)-0.1)</f>
        <v>3.2396386544720936</v>
      </c>
      <c r="K149" s="140">
        <f t="shared" ref="K149:K158" si="49">IF(((($K$7/2)^2-($K$6/2)^2)*PI()/$D149/1000)-0.2&gt;6,6,((($K$7/2)^2-($K$6/2)^2)*PI()/$D149/1000)-0.2)</f>
        <v>6</v>
      </c>
      <c r="L149" s="141">
        <f t="shared" ref="L149:L158" si="50">IF(((($L$7/2)^2-($L$6/2)^2)*PI()/$D149/1000)-0.2&gt;6,6,((($L$7/2)^2-($L$6/2)^2)*PI()/$D149/1000)-0.2)</f>
        <v>6</v>
      </c>
      <c r="M149" s="140">
        <f t="shared" ref="M149:M158" si="51">IF(((($M$7/2)^2-($M$6/2)^2)*PI()/$D149/1000)-0.3&gt;6,6,((($M$7/2)^2-($M$6/2)^2)*PI()/$D149/1000)-0.3)</f>
        <v>6</v>
      </c>
      <c r="N149" s="141">
        <f t="shared" ref="N149:N158" si="52">IF(((($N$7/2)^2-($N$6/2)^2)*PI()/$D149/1000)-0.3&gt;6,6,((($N$7/2)^2-($N$6/2)^2)*PI()/$D149/1000)-0.3)</f>
        <v>6</v>
      </c>
      <c r="O149" s="144">
        <f t="shared" si="29"/>
        <v>6</v>
      </c>
      <c r="P149" s="141">
        <f t="shared" si="30"/>
        <v>6</v>
      </c>
      <c r="Q149" s="144">
        <f t="shared" si="31"/>
        <v>6</v>
      </c>
      <c r="R149" s="141">
        <f t="shared" si="32"/>
        <v>6</v>
      </c>
      <c r="S149" s="140">
        <f t="shared" ref="S149:S158" si="53">IF(((($S$7/2)^2-($S$6/2)^2)*PI()/$D149/1000)-0.2&gt;6,6,((($S$7/2)^2-($S$6/2)^2)*PI()/$D149/1000)-0.2)</f>
        <v>3.8055306333269865</v>
      </c>
      <c r="T149" s="141">
        <f t="shared" ref="T149:T158" si="54">IF(((($T$7/2)^2-($T$6/2)^2)*PI()/$D149/1000)-0.2&gt;6,6,((($T$7/2)^2-($T$6/2)^2)*PI()/$D149/1000)-0.2)</f>
        <v>6</v>
      </c>
      <c r="U149" s="143">
        <f t="shared" ref="U149:U158" si="55">IF(((($U$7/2)^2-($U$6/2)^2)*PI()/$D149/1000)-0.3&gt;6,6,((($U$7/2)^2-($U$6/2)^2)*PI()/$D149/1000)-0.3)</f>
        <v>6</v>
      </c>
      <c r="V149" s="272">
        <f t="shared" si="33"/>
        <v>6</v>
      </c>
      <c r="W149" s="143">
        <f t="shared" si="34"/>
        <v>6</v>
      </c>
    </row>
    <row r="150" spans="1:23" x14ac:dyDescent="0.25">
      <c r="A150" s="9">
        <v>300726</v>
      </c>
      <c r="B150" s="2" t="s">
        <v>191</v>
      </c>
      <c r="C150" s="26" t="s">
        <v>75</v>
      </c>
      <c r="D150" s="175">
        <v>0.35</v>
      </c>
      <c r="E150" s="192" t="s">
        <v>200</v>
      </c>
      <c r="F150" s="181">
        <f t="shared" si="46"/>
        <v>1.9443689793760326</v>
      </c>
      <c r="G150" s="142">
        <f t="shared" si="47"/>
        <v>1.9443689793760326</v>
      </c>
      <c r="H150" s="141">
        <f t="shared" si="35"/>
        <v>2.6021287212476323</v>
      </c>
      <c r="I150" s="142">
        <f t="shared" si="35"/>
        <v>2.6021287212476323</v>
      </c>
      <c r="J150" s="141">
        <f t="shared" si="48"/>
        <v>2.2854561817657815</v>
      </c>
      <c r="K150" s="140">
        <f t="shared" si="49"/>
        <v>6</v>
      </c>
      <c r="L150" s="141">
        <f t="shared" si="50"/>
        <v>6</v>
      </c>
      <c r="M150" s="140">
        <f t="shared" si="51"/>
        <v>6</v>
      </c>
      <c r="N150" s="141">
        <f t="shared" si="52"/>
        <v>6</v>
      </c>
      <c r="O150" s="144">
        <f t="shared" ref="O150:O158" si="56">IF(((($O$7/2)^2-($O$6/2)^2)*PI()/$D150/1000)-0.3&gt;6,6,((($O$7/2)^2-($O$6/2)^2)*PI()/$D150/1000)-0.3)</f>
        <v>6</v>
      </c>
      <c r="P150" s="141">
        <f t="shared" ref="P150:P158" si="57">IF(((($P$7/2)^2-($P$6/2)^2)*PI()/$D150/1000)-0.3&gt;6,6,((($P$7/2)^2-($P$6/2)^2)*PI()/$D150/1000)-0.3)</f>
        <v>6</v>
      </c>
      <c r="Q150" s="144">
        <f t="shared" ref="Q150:Q158" si="58">IF(((($Q$7/2)^2-($Q$6/2)^2)*PI()/$D150/1000)-0.3&gt;6,6,((($Q$7/2)^2-($Q$6/2)^2)*PI()/$D150/1000)-0.3)</f>
        <v>6</v>
      </c>
      <c r="R150" s="141">
        <f t="shared" ref="R150:R158" si="59">IF(((($R$7/2)^2-($R$6/2)^2)*PI()/$D150/1000)-0.3&gt;6,6,((($R$7/2)^2-($R$6/2)^2)*PI()/$D150/1000)-0.3)</f>
        <v>6</v>
      </c>
      <c r="S150" s="140">
        <f t="shared" si="53"/>
        <v>2.6610933095192761</v>
      </c>
      <c r="T150" s="141">
        <f t="shared" si="54"/>
        <v>6</v>
      </c>
      <c r="U150" s="143">
        <f t="shared" si="55"/>
        <v>5.8732295643039434</v>
      </c>
      <c r="V150" s="272">
        <f t="shared" ref="V150:V158" si="60">IF(((($V$7/2)^2-($V$6/2)^2)*PI()/$D150/1000)-0.3&gt;6,6,((($V$7/2)^2-($V$6/2)^2)*PI()/$D150/1000)-0.3)</f>
        <v>6</v>
      </c>
      <c r="W150" s="143">
        <f t="shared" ref="W150:W158" si="61">IF(((($W$7/2)^2-($W$6/2)^2)*PI()/$D150/1000)-0.3&gt;6,6,((($W$7/2)^2-($W$6/2)^2)*PI()/$D150/1000)-0.3)</f>
        <v>6</v>
      </c>
    </row>
    <row r="151" spans="1:23" x14ac:dyDescent="0.25">
      <c r="A151" s="9">
        <v>300257</v>
      </c>
      <c r="B151" s="2" t="s">
        <v>63</v>
      </c>
      <c r="C151" s="26" t="s">
        <v>77</v>
      </c>
      <c r="D151" s="175">
        <v>0.6</v>
      </c>
      <c r="E151" s="192" t="s">
        <v>200</v>
      </c>
      <c r="F151" s="181">
        <f t="shared" si="46"/>
        <v>1.0925485713026855</v>
      </c>
      <c r="G151" s="142">
        <f t="shared" si="47"/>
        <v>1.0925485713026855</v>
      </c>
      <c r="H151" s="141">
        <f t="shared" si="35"/>
        <v>1.4762417540611188</v>
      </c>
      <c r="I151" s="142">
        <f t="shared" si="35"/>
        <v>1.4762417540611188</v>
      </c>
      <c r="J151" s="141">
        <f t="shared" si="48"/>
        <v>1.2915161060300389</v>
      </c>
      <c r="K151" s="140">
        <f t="shared" si="49"/>
        <v>4.6105637508093702</v>
      </c>
      <c r="L151" s="141">
        <f t="shared" si="50"/>
        <v>5.5268616081063939</v>
      </c>
      <c r="M151" s="140">
        <f t="shared" si="51"/>
        <v>4.1178646691106469</v>
      </c>
      <c r="N151" s="141">
        <f t="shared" si="52"/>
        <v>4.1178646691106469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4.7723631386085197</v>
      </c>
      <c r="S151" s="140">
        <f t="shared" si="53"/>
        <v>1.4689710972195777</v>
      </c>
      <c r="T151" s="141">
        <f t="shared" si="54"/>
        <v>4.7100475181730479</v>
      </c>
      <c r="U151" s="143">
        <f t="shared" si="55"/>
        <v>3.3010505791773004</v>
      </c>
      <c r="V151" s="272">
        <f t="shared" si="60"/>
        <v>6</v>
      </c>
      <c r="W151" s="143">
        <f t="shared" si="61"/>
        <v>4.7723631386085197</v>
      </c>
    </row>
    <row r="152" spans="1:23" x14ac:dyDescent="0.25">
      <c r="A152" s="9">
        <v>300360</v>
      </c>
      <c r="B152" s="2" t="s">
        <v>300</v>
      </c>
      <c r="C152" s="105" t="s">
        <v>76</v>
      </c>
      <c r="D152" s="175">
        <v>0.43</v>
      </c>
      <c r="E152" s="243" t="s">
        <v>301</v>
      </c>
      <c r="F152" s="181">
        <f t="shared" si="46"/>
        <v>1.5640212622828171</v>
      </c>
      <c r="G152" s="142">
        <f t="shared" si="47"/>
        <v>1.5640212622828171</v>
      </c>
      <c r="H152" s="141">
        <f t="shared" si="35"/>
        <v>2.0994070986899334</v>
      </c>
      <c r="I152" s="142">
        <f t="shared" si="35"/>
        <v>2.0994070986899334</v>
      </c>
      <c r="J152" s="141">
        <f t="shared" si="48"/>
        <v>1.841650380507031</v>
      </c>
      <c r="K152" s="140">
        <f t="shared" si="49"/>
        <v>6</v>
      </c>
      <c r="L152" s="141">
        <f t="shared" si="50"/>
        <v>6</v>
      </c>
      <c r="M152" s="140">
        <f t="shared" si="51"/>
        <v>5.8644623289915998</v>
      </c>
      <c r="N152" s="141">
        <f t="shared" si="52"/>
        <v>5.8644623289915998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6</v>
      </c>
      <c r="S152" s="140">
        <f t="shared" si="53"/>
        <v>2.1287968798412709</v>
      </c>
      <c r="T152" s="141">
        <f t="shared" si="54"/>
        <v>6</v>
      </c>
      <c r="U152" s="143">
        <f t="shared" si="55"/>
        <v>4.72472173838693</v>
      </c>
      <c r="V152" s="272">
        <f t="shared" si="60"/>
        <v>6</v>
      </c>
      <c r="W152" s="143">
        <f t="shared" si="61"/>
        <v>6</v>
      </c>
    </row>
    <row r="153" spans="1:23" x14ac:dyDescent="0.25">
      <c r="A153" s="9">
        <v>300502</v>
      </c>
      <c r="B153" s="89" t="s">
        <v>66</v>
      </c>
      <c r="C153" s="105" t="s">
        <v>76</v>
      </c>
      <c r="D153" s="176">
        <v>0.6</v>
      </c>
      <c r="E153" s="192" t="s">
        <v>200</v>
      </c>
      <c r="F153" s="181">
        <f t="shared" si="46"/>
        <v>1.0925485713026855</v>
      </c>
      <c r="G153" s="142">
        <f t="shared" si="47"/>
        <v>1.0925485713026855</v>
      </c>
      <c r="H153" s="141">
        <f t="shared" si="35"/>
        <v>1.4762417540611188</v>
      </c>
      <c r="I153" s="142">
        <f t="shared" si="35"/>
        <v>1.4762417540611188</v>
      </c>
      <c r="J153" s="141">
        <f t="shared" si="48"/>
        <v>1.2915161060300389</v>
      </c>
      <c r="K153" s="144">
        <f t="shared" si="49"/>
        <v>4.6105637508093702</v>
      </c>
      <c r="L153" s="141">
        <f t="shared" si="50"/>
        <v>5.5268616081063939</v>
      </c>
      <c r="M153" s="144">
        <f t="shared" si="51"/>
        <v>4.1178646691106469</v>
      </c>
      <c r="N153" s="141">
        <f t="shared" si="52"/>
        <v>4.1178646691106469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4.7723631386085197</v>
      </c>
      <c r="S153" s="140">
        <f t="shared" si="53"/>
        <v>1.4689710972195777</v>
      </c>
      <c r="T153" s="141">
        <f t="shared" si="54"/>
        <v>4.7100475181730479</v>
      </c>
      <c r="U153" s="145">
        <f t="shared" si="55"/>
        <v>3.3010505791773004</v>
      </c>
      <c r="V153" s="272">
        <f t="shared" si="60"/>
        <v>6</v>
      </c>
      <c r="W153" s="145">
        <f t="shared" si="61"/>
        <v>4.7723631386085197</v>
      </c>
    </row>
    <row r="154" spans="1:23" x14ac:dyDescent="0.25">
      <c r="A154" s="9">
        <v>300504</v>
      </c>
      <c r="B154" s="89" t="s">
        <v>67</v>
      </c>
      <c r="C154" s="105" t="s">
        <v>76</v>
      </c>
      <c r="D154" s="176">
        <v>0.63</v>
      </c>
      <c r="E154" s="192" t="s">
        <v>200</v>
      </c>
      <c r="F154" s="181">
        <f t="shared" si="46"/>
        <v>1.0357605440977955</v>
      </c>
      <c r="G154" s="142">
        <f t="shared" si="47"/>
        <v>1.0357605440977955</v>
      </c>
      <c r="H154" s="141">
        <f t="shared" si="35"/>
        <v>1.401182622915351</v>
      </c>
      <c r="I154" s="142">
        <f t="shared" si="35"/>
        <v>1.401182622915351</v>
      </c>
      <c r="J154" s="141">
        <f t="shared" si="48"/>
        <v>1.2252534343143229</v>
      </c>
      <c r="K154" s="144">
        <f t="shared" si="49"/>
        <v>4.381489286485114</v>
      </c>
      <c r="L154" s="141">
        <f t="shared" si="50"/>
        <v>5.2541539124822796</v>
      </c>
      <c r="M154" s="144">
        <f t="shared" si="51"/>
        <v>3.9074901610577593</v>
      </c>
      <c r="N154" s="141">
        <f t="shared" si="52"/>
        <v>3.9074901610577593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4.5308220367700187</v>
      </c>
      <c r="S154" s="140">
        <f t="shared" si="53"/>
        <v>1.3894962830662645</v>
      </c>
      <c r="T154" s="141">
        <f t="shared" si="54"/>
        <v>4.4762357315933787</v>
      </c>
      <c r="U154" s="145">
        <f t="shared" si="55"/>
        <v>3.1295719801688575</v>
      </c>
      <c r="V154" s="272">
        <f t="shared" si="60"/>
        <v>6</v>
      </c>
      <c r="W154" s="145">
        <f t="shared" si="61"/>
        <v>4.5308220367700187</v>
      </c>
    </row>
    <row r="155" spans="1:23" x14ac:dyDescent="0.25">
      <c r="A155" s="9">
        <v>300505</v>
      </c>
      <c r="B155" s="89" t="s">
        <v>68</v>
      </c>
      <c r="C155" s="105" t="s">
        <v>76</v>
      </c>
      <c r="D155" s="176">
        <v>0.61</v>
      </c>
      <c r="E155" s="192" t="s">
        <v>200</v>
      </c>
      <c r="F155" s="181">
        <f t="shared" si="46"/>
        <v>1.0729985947239529</v>
      </c>
      <c r="G155" s="142">
        <f t="shared" si="47"/>
        <v>1.0729985947239529</v>
      </c>
      <c r="H155" s="141">
        <f t="shared" si="35"/>
        <v>1.4504017253060184</v>
      </c>
      <c r="I155" s="142">
        <f t="shared" si="35"/>
        <v>1.4504017253060184</v>
      </c>
      <c r="J155" s="141">
        <f t="shared" si="48"/>
        <v>1.2687043665869235</v>
      </c>
      <c r="K155" s="144">
        <f t="shared" si="49"/>
        <v>4.5317020499764302</v>
      </c>
      <c r="L155" s="141">
        <f t="shared" si="50"/>
        <v>5.432978630924322</v>
      </c>
      <c r="M155" s="144">
        <f t="shared" si="51"/>
        <v>4.0454406581416196</v>
      </c>
      <c r="N155" s="141">
        <f t="shared" si="52"/>
        <v>4.0454406581416196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4.689209644532971</v>
      </c>
      <c r="S155" s="140">
        <f t="shared" si="53"/>
        <v>1.4416109152979453</v>
      </c>
      <c r="T155" s="141">
        <f t="shared" si="54"/>
        <v>4.6295549359079153</v>
      </c>
      <c r="U155" s="145">
        <f t="shared" si="55"/>
        <v>3.2420169631252134</v>
      </c>
      <c r="V155" s="272">
        <f t="shared" si="60"/>
        <v>6</v>
      </c>
      <c r="W155" s="145">
        <f t="shared" si="61"/>
        <v>4.689209644532971</v>
      </c>
    </row>
    <row r="156" spans="1:23" x14ac:dyDescent="0.25">
      <c r="A156" s="9">
        <v>300708</v>
      </c>
      <c r="B156" s="2" t="s">
        <v>69</v>
      </c>
      <c r="C156" s="26" t="s">
        <v>75</v>
      </c>
      <c r="D156" s="175">
        <v>0.35</v>
      </c>
      <c r="E156" s="192" t="s">
        <v>200</v>
      </c>
      <c r="F156" s="181">
        <f t="shared" si="46"/>
        <v>1.9443689793760326</v>
      </c>
      <c r="G156" s="142">
        <f t="shared" si="47"/>
        <v>1.9443689793760326</v>
      </c>
      <c r="H156" s="141">
        <f t="shared" si="35"/>
        <v>2.6021287212476323</v>
      </c>
      <c r="I156" s="142">
        <f t="shared" si="35"/>
        <v>2.6021287212476323</v>
      </c>
      <c r="J156" s="141">
        <f t="shared" si="48"/>
        <v>2.2854561817657815</v>
      </c>
      <c r="K156" s="140">
        <f t="shared" si="49"/>
        <v>6</v>
      </c>
      <c r="L156" s="141">
        <f t="shared" si="50"/>
        <v>6</v>
      </c>
      <c r="M156" s="140">
        <f t="shared" si="51"/>
        <v>6</v>
      </c>
      <c r="N156" s="141">
        <f t="shared" si="52"/>
        <v>6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6</v>
      </c>
      <c r="S156" s="140">
        <f t="shared" si="53"/>
        <v>2.6610933095192761</v>
      </c>
      <c r="T156" s="141">
        <f t="shared" si="54"/>
        <v>6</v>
      </c>
      <c r="U156" s="143">
        <f t="shared" si="55"/>
        <v>5.8732295643039434</v>
      </c>
      <c r="V156" s="272">
        <f t="shared" si="60"/>
        <v>6</v>
      </c>
      <c r="W156" s="143">
        <f t="shared" si="61"/>
        <v>6</v>
      </c>
    </row>
    <row r="157" spans="1:23" x14ac:dyDescent="0.25">
      <c r="A157" s="9">
        <v>300529</v>
      </c>
      <c r="B157" s="89" t="s">
        <v>70</v>
      </c>
      <c r="C157" s="105" t="s">
        <v>79</v>
      </c>
      <c r="D157" s="176">
        <v>0.52</v>
      </c>
      <c r="E157" s="192" t="s">
        <v>199</v>
      </c>
      <c r="F157" s="181">
        <f t="shared" si="46"/>
        <v>1.2760175822723294</v>
      </c>
      <c r="G157" s="142">
        <f t="shared" si="47"/>
        <v>1.2760175822723294</v>
      </c>
      <c r="H157" s="141">
        <f t="shared" si="35"/>
        <v>1.7187404854551367</v>
      </c>
      <c r="I157" s="142">
        <f t="shared" si="35"/>
        <v>1.7187404854551367</v>
      </c>
      <c r="J157" s="141">
        <f t="shared" si="48"/>
        <v>1.5055955069577371</v>
      </c>
      <c r="K157" s="144">
        <f t="shared" si="49"/>
        <v>5.3506504817031191</v>
      </c>
      <c r="L157" s="141">
        <f t="shared" si="50"/>
        <v>6</v>
      </c>
      <c r="M157" s="144">
        <f t="shared" si="51"/>
        <v>4.7975361566661308</v>
      </c>
      <c r="N157" s="141">
        <f t="shared" si="52"/>
        <v>4.7975361566661308</v>
      </c>
      <c r="O157" s="144">
        <f t="shared" si="56"/>
        <v>6</v>
      </c>
      <c r="P157" s="141">
        <f t="shared" si="57"/>
        <v>6</v>
      </c>
      <c r="Q157" s="144">
        <f t="shared" si="58"/>
        <v>6</v>
      </c>
      <c r="R157" s="141">
        <f t="shared" si="59"/>
        <v>5.552726698394447</v>
      </c>
      <c r="S157" s="140">
        <f t="shared" si="53"/>
        <v>1.725735881407205</v>
      </c>
      <c r="T157" s="141">
        <f t="shared" si="54"/>
        <v>5.465439444045824</v>
      </c>
      <c r="U157" s="145">
        <f t="shared" si="55"/>
        <v>3.8550583605891928</v>
      </c>
      <c r="V157" s="272">
        <f t="shared" si="60"/>
        <v>6</v>
      </c>
      <c r="W157" s="145">
        <f t="shared" si="61"/>
        <v>5.552726698394447</v>
      </c>
    </row>
    <row r="158" spans="1:23" ht="15.75" thickBot="1" x14ac:dyDescent="0.3">
      <c r="A158" s="19">
        <v>300520</v>
      </c>
      <c r="B158" s="98" t="s">
        <v>71</v>
      </c>
      <c r="C158" s="107" t="s">
        <v>75</v>
      </c>
      <c r="D158" s="179">
        <v>0.37</v>
      </c>
      <c r="E158" s="193" t="s">
        <v>199</v>
      </c>
      <c r="F158" s="183">
        <f t="shared" si="46"/>
        <v>1.8338625480584088</v>
      </c>
      <c r="G158" s="153">
        <f t="shared" si="47"/>
        <v>1.8338625480584088</v>
      </c>
      <c r="H158" s="152">
        <f t="shared" si="35"/>
        <v>2.4560677092883005</v>
      </c>
      <c r="I158" s="153">
        <f t="shared" si="35"/>
        <v>2.4560677092883005</v>
      </c>
      <c r="J158" s="152">
        <f t="shared" si="48"/>
        <v>2.1565126043730358</v>
      </c>
      <c r="K158" s="154">
        <f t="shared" si="49"/>
        <v>6</v>
      </c>
      <c r="L158" s="152">
        <f t="shared" si="50"/>
        <v>6</v>
      </c>
      <c r="M158" s="154">
        <f t="shared" si="51"/>
        <v>6</v>
      </c>
      <c r="N158" s="152">
        <f t="shared" si="52"/>
        <v>6</v>
      </c>
      <c r="O158" s="154">
        <f t="shared" si="56"/>
        <v>6</v>
      </c>
      <c r="P158" s="152">
        <f t="shared" si="57"/>
        <v>6</v>
      </c>
      <c r="Q158" s="154">
        <f t="shared" si="58"/>
        <v>6</v>
      </c>
      <c r="R158" s="152">
        <f t="shared" si="59"/>
        <v>6</v>
      </c>
      <c r="S158" s="167">
        <f t="shared" si="53"/>
        <v>2.5064396171128287</v>
      </c>
      <c r="T158" s="152">
        <f t="shared" si="54"/>
        <v>6</v>
      </c>
      <c r="U158" s="155">
        <f t="shared" si="55"/>
        <v>5.5395414797469735</v>
      </c>
      <c r="V158" s="274">
        <f t="shared" si="60"/>
        <v>6</v>
      </c>
      <c r="W158" s="155">
        <f t="shared" si="61"/>
        <v>6</v>
      </c>
    </row>
  </sheetData>
  <sheetProtection algorithmName="SHA-512" hashValue="sLYHPOuCQU2p4Y/SxF64w6LUQ5cBiZSK0dIlxlwptyD/OMfR/duGAy8HgGQJWF1wVL9/SCVrfjo5S44qavHriQ==" saltValue="+hIMeswMn9WSC8czv9PGSw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8:V158 V48:V60 V87:V93 V75:V80 V127:V134 V39:V46 V9:V37 V62:V73 V82:V85 V96:V12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V57"/>
  <sheetViews>
    <sheetView zoomScale="87" zoomScaleNormal="87" workbookViewId="0">
      <pane ySplit="8" topLeftCell="A9" activePane="bottomLeft" state="frozen"/>
      <selection activeCell="E42" sqref="E42"/>
      <selection pane="bottomLeft" activeCell="Z17" sqref="Z17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64" t="s">
        <v>339</v>
      </c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6"/>
    </row>
    <row r="5" spans="1:19" ht="15" customHeight="1" thickBot="1" x14ac:dyDescent="0.3">
      <c r="B5" s="367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9"/>
    </row>
    <row r="6" spans="1:19" ht="15.75" thickBot="1" x14ac:dyDescent="0.3">
      <c r="A6" s="370" t="s">
        <v>281</v>
      </c>
      <c r="B6" s="336" t="s">
        <v>192</v>
      </c>
      <c r="C6" s="373" t="s">
        <v>193</v>
      </c>
      <c r="D6" s="373" t="s">
        <v>194</v>
      </c>
      <c r="E6" s="375" t="s">
        <v>142</v>
      </c>
      <c r="F6" s="376"/>
      <c r="G6" s="379" t="s">
        <v>195</v>
      </c>
      <c r="H6" s="380"/>
      <c r="I6" s="380"/>
      <c r="J6" s="380"/>
      <c r="K6" s="380"/>
      <c r="L6" s="380"/>
      <c r="M6" s="380"/>
      <c r="N6" s="380"/>
      <c r="O6" s="278"/>
    </row>
    <row r="7" spans="1:19" ht="27.75" customHeight="1" thickBot="1" x14ac:dyDescent="0.3">
      <c r="A7" s="371"/>
      <c r="B7" s="336"/>
      <c r="C7" s="373"/>
      <c r="D7" s="373"/>
      <c r="E7" s="377"/>
      <c r="F7" s="378"/>
      <c r="G7" s="381" t="s">
        <v>179</v>
      </c>
      <c r="H7" s="363" t="s">
        <v>180</v>
      </c>
      <c r="I7" s="363" t="s">
        <v>241</v>
      </c>
      <c r="J7" s="363" t="s">
        <v>240</v>
      </c>
      <c r="K7" s="363" t="s">
        <v>182</v>
      </c>
      <c r="L7" s="363" t="s">
        <v>294</v>
      </c>
      <c r="M7" s="363" t="s">
        <v>196</v>
      </c>
      <c r="N7" s="363" t="s">
        <v>197</v>
      </c>
      <c r="O7" s="363" t="s">
        <v>276</v>
      </c>
      <c r="P7" s="363" t="s">
        <v>315</v>
      </c>
      <c r="Q7" s="363" t="s">
        <v>316</v>
      </c>
      <c r="R7" s="363" t="s">
        <v>317</v>
      </c>
      <c r="S7" s="363" t="s">
        <v>323</v>
      </c>
    </row>
    <row r="8" spans="1:19" ht="30.75" thickBot="1" x14ac:dyDescent="0.3">
      <c r="A8" s="372"/>
      <c r="B8" s="337"/>
      <c r="C8" s="374"/>
      <c r="D8" s="374"/>
      <c r="E8" s="109" t="s">
        <v>198</v>
      </c>
      <c r="F8" s="109" t="s">
        <v>196</v>
      </c>
      <c r="G8" s="381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</row>
    <row r="9" spans="1:19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6" si="0">IF(((($G$3/2)^2-($G$2/2)^2)*PI()/$D9/1000)/2-0.2&gt;6,6,((($G$3/2)^2-($G$2/2)^2)*PI()/$D9/1000/2)-0.2)</f>
        <v>1.8705951580478184</v>
      </c>
      <c r="H9" s="156">
        <f t="shared" ref="H9:H56" si="1">IF(((($H$3/2)^2-($H$2/2)^2)*PI()/$D9/1000)/2-0.2&gt;6,6,((($H$3/2)^2-($H$2/2)^2)*PI()/$D9/1000/2)-0.2)</f>
        <v>1.8705951580478184</v>
      </c>
      <c r="I9" s="157">
        <f t="shared" ref="I9:J56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6" si="3">IF(((($M$3/2)^2-($M$2/2)^2)*PI()/$D9/1000)/2-0.2&gt;6,6,((($M$3/2)^2-($M$2/2)^2)*PI()/$D9/1000/2)-0.2)</f>
        <v>5.1103625820622929</v>
      </c>
      <c r="N9" s="242">
        <f t="shared" ref="N9:N56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2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2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6" si="5">IF(((($K$3/2)^2-($K$2/2)^2)*PI()/$D10/1000)/2-0.2&gt;6,6,((($K$3/2)^2-($K$2/2)^2)*PI()/$D10/1000/2)-0.2)</f>
        <v>3.7999206464455759</v>
      </c>
      <c r="L10" s="129">
        <f t="shared" ref="L10:L56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6" si="7">IF(((($O$3/2)^2-($O$2/2)^2)*PI()/$D10/1000)/2-0.2&gt;6,6,((($O$3/2)^2-($O$2/2)^2)*PI()/$D10/1000/2)-0.2)</f>
        <v>6</v>
      </c>
      <c r="P10" s="158">
        <f t="shared" ref="P10:P56" si="8">IF(((($P$3/2)^2-($P$2/2)^2)*PI()/$D10/1000)/2-0.3&gt;6,6,((($P$3/2)^2-($P$2/2)^2)*PI()/$D10/1000/2)-0.3)</f>
        <v>6</v>
      </c>
      <c r="Q10" s="129">
        <f t="shared" ref="Q10:Q56" si="9">IF(((($Q$3/2)^2-($Q$2/2)^2)*PI()/$D10/1000)/2-0.3&gt;6,6,((($Q$3/2)^2-($Q$2/2)^2)*PI()/$D10/1000/2)-0.3)</f>
        <v>6</v>
      </c>
      <c r="R10" s="158">
        <f t="shared" ref="R10:R56" si="10">IF(((($R$3/2)^2-($R$2/2)^2)*PI()/$D10/1000)/2-0.3&gt;6,6,((($R$3/2)^2-($R$2/2)^2)*PI()/$D10/1000/2)-0.3)</f>
        <v>6</v>
      </c>
      <c r="S10" s="129">
        <f t="shared" ref="S10:S56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6" si="12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2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2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2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2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2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2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2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2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2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2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2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58">
        <f t="shared" si="8"/>
        <v>6</v>
      </c>
      <c r="Q27" s="129">
        <f t="shared" si="9"/>
        <v>4.3112392169168361</v>
      </c>
      <c r="R27" s="158">
        <f t="shared" si="10"/>
        <v>6</v>
      </c>
      <c r="S27" s="129">
        <f t="shared" si="11"/>
        <v>4.3112392169168361</v>
      </c>
    </row>
    <row r="28" spans="1:19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2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58">
        <f t="shared" si="8"/>
        <v>6</v>
      </c>
      <c r="Q28" s="129">
        <f t="shared" si="9"/>
        <v>6</v>
      </c>
      <c r="R28" s="158">
        <f t="shared" si="10"/>
        <v>6</v>
      </c>
      <c r="S28" s="129">
        <f t="shared" si="11"/>
        <v>6</v>
      </c>
    </row>
    <row r="29" spans="1:19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2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58">
        <f t="shared" si="8"/>
        <v>6</v>
      </c>
      <c r="Q29" s="129">
        <f t="shared" si="9"/>
        <v>4.9472722123536412</v>
      </c>
      <c r="R29" s="158">
        <f t="shared" si="10"/>
        <v>6</v>
      </c>
      <c r="S29" s="129">
        <f t="shared" si="11"/>
        <v>4.9472722123536412</v>
      </c>
    </row>
    <row r="30" spans="1:19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2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58">
        <f t="shared" si="8"/>
        <v>6</v>
      </c>
      <c r="Q30" s="129">
        <f t="shared" si="9"/>
        <v>5.1346747913662716</v>
      </c>
      <c r="R30" s="158">
        <f t="shared" si="10"/>
        <v>6</v>
      </c>
      <c r="S30" s="129">
        <f t="shared" si="11"/>
        <v>5.1346747913662716</v>
      </c>
    </row>
    <row r="31" spans="1:19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2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58">
        <f t="shared" si="8"/>
        <v>6</v>
      </c>
      <c r="Q31" s="129">
        <f t="shared" si="9"/>
        <v>6</v>
      </c>
      <c r="R31" s="158">
        <f t="shared" si="10"/>
        <v>6</v>
      </c>
      <c r="S31" s="129">
        <f t="shared" si="11"/>
        <v>6</v>
      </c>
    </row>
    <row r="32" spans="1:19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2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58">
        <f t="shared" si="8"/>
        <v>6</v>
      </c>
      <c r="Q32" s="129">
        <f t="shared" si="9"/>
        <v>4.9472722123536412</v>
      </c>
      <c r="R32" s="158">
        <f t="shared" si="10"/>
        <v>6</v>
      </c>
      <c r="S32" s="129">
        <f t="shared" si="11"/>
        <v>4.9472722123536412</v>
      </c>
    </row>
    <row r="33" spans="1:22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2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2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2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2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2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58">
        <f t="shared" si="8"/>
        <v>6</v>
      </c>
      <c r="Q38" s="129">
        <f t="shared" si="9"/>
        <v>6</v>
      </c>
      <c r="R38" s="158">
        <f t="shared" si="10"/>
        <v>6</v>
      </c>
      <c r="S38" s="129">
        <f t="shared" si="11"/>
        <v>6</v>
      </c>
    </row>
    <row r="39" spans="1:22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2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58">
        <f t="shared" si="8"/>
        <v>4.0189045005225683</v>
      </c>
      <c r="Q39" s="129">
        <f t="shared" si="9"/>
        <v>2.7434178831651121</v>
      </c>
      <c r="R39" s="158">
        <f t="shared" si="10"/>
        <v>4.0189045005225683</v>
      </c>
      <c r="S39" s="129">
        <f t="shared" si="11"/>
        <v>2.7434178831651121</v>
      </c>
    </row>
    <row r="40" spans="1:22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2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58">
        <f t="shared" si="8"/>
        <v>6</v>
      </c>
      <c r="Q40" s="129">
        <f t="shared" si="9"/>
        <v>4.1756145340663409</v>
      </c>
      <c r="R40" s="158">
        <f t="shared" si="10"/>
        <v>6</v>
      </c>
      <c r="S40" s="129">
        <f t="shared" si="11"/>
        <v>4.1756145340663409</v>
      </c>
    </row>
    <row r="41" spans="1:22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2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58">
        <f t="shared" si="8"/>
        <v>6</v>
      </c>
      <c r="Q41" s="129">
        <f t="shared" si="9"/>
        <v>4.9472722123536412</v>
      </c>
      <c r="R41" s="158">
        <f t="shared" si="10"/>
        <v>6</v>
      </c>
      <c r="S41" s="129">
        <f t="shared" si="11"/>
        <v>4.9472722123536412</v>
      </c>
      <c r="V41">
        <v>0.46</v>
      </c>
    </row>
    <row r="42" spans="1:22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2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58">
        <f t="shared" si="8"/>
        <v>6</v>
      </c>
      <c r="Q42" s="129">
        <f t="shared" si="9"/>
        <v>6</v>
      </c>
      <c r="R42" s="158">
        <f t="shared" si="10"/>
        <v>6</v>
      </c>
      <c r="S42" s="129">
        <f t="shared" si="11"/>
        <v>6</v>
      </c>
    </row>
    <row r="43" spans="1:22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2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58">
        <f t="shared" si="8"/>
        <v>6</v>
      </c>
      <c r="Q43" s="129">
        <f t="shared" si="9"/>
        <v>4.4553404424454879</v>
      </c>
      <c r="R43" s="158">
        <f t="shared" si="10"/>
        <v>6</v>
      </c>
      <c r="S43" s="129">
        <f t="shared" si="11"/>
        <v>4.4553404424454879</v>
      </c>
    </row>
    <row r="44" spans="1:22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2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58">
        <f t="shared" si="8"/>
        <v>6</v>
      </c>
      <c r="Q44" s="129">
        <f t="shared" si="9"/>
        <v>5.552726698394447</v>
      </c>
      <c r="R44" s="158">
        <f t="shared" si="10"/>
        <v>6</v>
      </c>
      <c r="S44" s="129">
        <f t="shared" si="11"/>
        <v>5.552726698394447</v>
      </c>
    </row>
    <row r="45" spans="1:22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2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58">
        <f t="shared" si="8"/>
        <v>6</v>
      </c>
      <c r="Q45" s="129">
        <f t="shared" si="9"/>
        <v>4.1756145340663409</v>
      </c>
      <c r="R45" s="158">
        <f t="shared" si="10"/>
        <v>6</v>
      </c>
      <c r="S45" s="129">
        <f t="shared" si="11"/>
        <v>4.1756145340663409</v>
      </c>
    </row>
    <row r="46" spans="1:22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2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58">
        <f t="shared" si="8"/>
        <v>4.394461413611487</v>
      </c>
      <c r="Q46" s="129">
        <f t="shared" si="9"/>
        <v>3.0080629164838175</v>
      </c>
      <c r="R46" s="158">
        <f t="shared" si="10"/>
        <v>4.394461413611487</v>
      </c>
      <c r="S46" s="129">
        <f t="shared" si="11"/>
        <v>3.0080629164838175</v>
      </c>
    </row>
    <row r="47" spans="1:22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2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58">
        <f t="shared" si="8"/>
        <v>5.698478472948012</v>
      </c>
      <c r="Q47" s="129">
        <f t="shared" si="9"/>
        <v>3.9269692821737676</v>
      </c>
      <c r="R47" s="158">
        <f t="shared" si="10"/>
        <v>5.698478472948012</v>
      </c>
      <c r="S47" s="129">
        <f t="shared" si="11"/>
        <v>3.9269692821737676</v>
      </c>
    </row>
    <row r="48" spans="1:22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2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2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2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58">
        <f t="shared" si="8"/>
        <v>6</v>
      </c>
      <c r="Q50" s="129">
        <f t="shared" si="9"/>
        <v>6</v>
      </c>
      <c r="R50" s="158">
        <f t="shared" si="10"/>
        <v>6</v>
      </c>
      <c r="S50" s="129">
        <f t="shared" si="11"/>
        <v>6</v>
      </c>
    </row>
    <row r="51" spans="1:19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2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58">
        <f t="shared" si="8"/>
        <v>5.5363574331386056</v>
      </c>
      <c r="Q51" s="129">
        <f t="shared" si="9"/>
        <v>3.8127268691420433</v>
      </c>
      <c r="R51" s="158">
        <f t="shared" si="10"/>
        <v>5.5363574331386056</v>
      </c>
      <c r="S51" s="129">
        <f t="shared" si="11"/>
        <v>3.8127268691420433</v>
      </c>
    </row>
    <row r="52" spans="1:19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2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2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ht="15" hidden="1" customHeight="1" x14ac:dyDescent="0.3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2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2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58">
        <f t="shared" si="8"/>
        <v>6</v>
      </c>
      <c r="Q55" s="129">
        <f t="shared" si="9"/>
        <v>6</v>
      </c>
      <c r="R55" s="158">
        <f t="shared" si="10"/>
        <v>6</v>
      </c>
      <c r="S55" s="129">
        <f t="shared" si="11"/>
        <v>6</v>
      </c>
    </row>
    <row r="56" spans="1:19" ht="15.75" thickBot="1" x14ac:dyDescent="0.3">
      <c r="A56" s="117">
        <v>300605</v>
      </c>
      <c r="B56" s="117" t="s">
        <v>174</v>
      </c>
      <c r="C56" s="283" t="s">
        <v>76</v>
      </c>
      <c r="D56" s="283">
        <v>0.32</v>
      </c>
      <c r="E56" s="283">
        <v>1.4</v>
      </c>
      <c r="F56" s="118">
        <v>2</v>
      </c>
      <c r="G56" s="159">
        <f t="shared" si="0"/>
        <v>1.2235341711578749</v>
      </c>
      <c r="H56" s="160">
        <f t="shared" si="1"/>
        <v>1.2235341711578749</v>
      </c>
      <c r="I56" s="159">
        <f t="shared" si="12"/>
        <v>1.2777266444322988</v>
      </c>
      <c r="J56" s="288">
        <f t="shared" si="2"/>
        <v>1.2777266444322988</v>
      </c>
      <c r="K56" s="159">
        <f t="shared" si="5"/>
        <v>2.4249479242299086</v>
      </c>
      <c r="L56" s="139">
        <f t="shared" si="6"/>
        <v>1.5217400363228435</v>
      </c>
      <c r="M56" s="159">
        <f t="shared" si="3"/>
        <v>3.4508742751678256</v>
      </c>
      <c r="N56" s="139">
        <f t="shared" si="4"/>
        <v>3.4508742751678256</v>
      </c>
      <c r="O56" s="139">
        <f t="shared" si="7"/>
        <v>4.9050880620834132</v>
      </c>
      <c r="P56" s="159">
        <f t="shared" si="8"/>
        <v>6</v>
      </c>
      <c r="Q56" s="139">
        <f t="shared" si="9"/>
        <v>4.4553404424454879</v>
      </c>
      <c r="R56" s="159">
        <f t="shared" si="10"/>
        <v>6</v>
      </c>
      <c r="S56" s="139">
        <f t="shared" si="11"/>
        <v>4.4553404424454879</v>
      </c>
    </row>
    <row r="57" spans="1:19" x14ac:dyDescent="0.25">
      <c r="B57" s="119" t="s">
        <v>203</v>
      </c>
    </row>
  </sheetData>
  <sheetProtection algorithmName="SHA-512" hashValue="DLceBTznGqltyehn0ZOUZQW4UbVZGKZ8AvpMz/lAlyU1qjNBCGZ5KZUa3vzBG2bmsmFbFs3X+DOtjfUKfkA94A==" saltValue="M3oMyE2brxnV9KMJy48GGA==" spinCount="100000" sheet="1" formatCells="0" formatColumns="0" formatRows="0" insertColumns="0" insertRows="0" insertHyperlinks="0" deleteColumns="0" deleteRows="0" sort="0" autoFilter="0" pivotTables="0"/>
  <mergeCells count="20"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  <mergeCell ref="P7:P8"/>
    <mergeCell ref="Q7:Q8"/>
    <mergeCell ref="R7:R8"/>
    <mergeCell ref="S7:S8"/>
    <mergeCell ref="B4:S5"/>
    <mergeCell ref="O7:O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28:R56 R9:R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2:R56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B28" sqref="B28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84" t="s">
        <v>324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</row>
    <row r="5" spans="1:18" ht="15" customHeight="1" x14ac:dyDescent="0.25">
      <c r="A5" s="384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</row>
    <row r="6" spans="1:18" ht="18" customHeight="1" thickBot="1" x14ac:dyDescent="0.3">
      <c r="A6" s="384"/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</row>
    <row r="7" spans="1:18" ht="15.75" thickBot="1" x14ac:dyDescent="0.3">
      <c r="A7" s="370" t="s">
        <v>281</v>
      </c>
      <c r="B7" s="363" t="s">
        <v>192</v>
      </c>
      <c r="C7" s="385" t="s">
        <v>193</v>
      </c>
      <c r="D7" s="385" t="s">
        <v>194</v>
      </c>
      <c r="E7" s="386" t="s">
        <v>142</v>
      </c>
      <c r="F7" s="387"/>
      <c r="G7" s="388"/>
      <c r="H7" s="392" t="s">
        <v>195</v>
      </c>
      <c r="I7" s="393"/>
      <c r="J7" s="393"/>
      <c r="K7" s="393"/>
      <c r="L7" s="393"/>
      <c r="M7" s="393"/>
      <c r="N7" s="393"/>
      <c r="O7" s="393"/>
      <c r="P7" s="393"/>
    </row>
    <row r="8" spans="1:18" ht="15.75" customHeight="1" thickBot="1" x14ac:dyDescent="0.3">
      <c r="A8" s="371"/>
      <c r="B8" s="336"/>
      <c r="C8" s="373"/>
      <c r="D8" s="373"/>
      <c r="E8" s="389"/>
      <c r="F8" s="390"/>
      <c r="G8" s="391"/>
      <c r="H8" s="381" t="s">
        <v>179</v>
      </c>
      <c r="I8" s="363" t="s">
        <v>180</v>
      </c>
      <c r="J8" s="363" t="s">
        <v>182</v>
      </c>
      <c r="K8" s="363" t="s">
        <v>269</v>
      </c>
      <c r="L8" s="363" t="s">
        <v>270</v>
      </c>
      <c r="M8" s="382" t="s">
        <v>315</v>
      </c>
      <c r="N8" s="363" t="s">
        <v>316</v>
      </c>
      <c r="O8" s="363" t="s">
        <v>325</v>
      </c>
      <c r="P8" s="363" t="s">
        <v>326</v>
      </c>
    </row>
    <row r="9" spans="1:18" ht="45.75" thickBot="1" x14ac:dyDescent="0.3">
      <c r="A9" s="372"/>
      <c r="B9" s="337"/>
      <c r="C9" s="374"/>
      <c r="D9" s="374"/>
      <c r="E9" s="109" t="s">
        <v>198</v>
      </c>
      <c r="F9" s="109" t="s">
        <v>196</v>
      </c>
      <c r="G9" s="109" t="s">
        <v>268</v>
      </c>
      <c r="H9" s="381"/>
      <c r="I9" s="337"/>
      <c r="J9" s="337"/>
      <c r="K9" s="337"/>
      <c r="L9" s="337"/>
      <c r="M9" s="383"/>
      <c r="N9" s="337"/>
      <c r="O9" s="383"/>
      <c r="P9" s="383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6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6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6" si="2">IF(((($H$3/2)^2-($H$2/2)^2)*PI()/$D11/1000)/2-0.2&gt;6,6,((($H$3/2)^2-($H$2/2)^2)*PI()/$D11/1000/2)-0.2)</f>
        <v>1.7878801514714844</v>
      </c>
      <c r="I11" s="128">
        <f t="shared" ref="I11:I56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6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6" si="5">IF(((($Q$3/2)^2-($Q$2/2)^2)*PI()/$D11/1000)/2-0.2&gt;6,6,((($Q$3/2)^2-($Q$2/2)^2)*PI()/$D11/1000/2)-0.2)</f>
        <v>6</v>
      </c>
      <c r="N11" s="158">
        <f t="shared" ref="N11:N56" si="6">IF(((($R$3/2)^2-($R$2/2)^2)*PI()/$D11/1000)/2-0.2&gt;6,6,((($R$3/2)^2-($R$2/2)^2)*PI()/$D11/1000/2)-0.2)</f>
        <v>6</v>
      </c>
      <c r="O11" s="128">
        <f t="shared" ref="O11:O56" si="7">IF(((($Q$3/2)^2-($Q$2/2)^2)*PI()/$D11/1000)/2-0.2&gt;6,6,((($Q$3/2)^2-($Q$2/2)^2)*PI()/$D11/1000/2)-0.2)</f>
        <v>6</v>
      </c>
      <c r="P11" s="158">
        <f t="shared" ref="P11:P56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ht="15.75" thickBot="1" x14ac:dyDescent="0.3">
      <c r="A56" s="117">
        <v>300605</v>
      </c>
      <c r="B56" s="117" t="s">
        <v>174</v>
      </c>
      <c r="C56" s="27" t="s">
        <v>76</v>
      </c>
      <c r="D56" s="27">
        <v>0.32</v>
      </c>
      <c r="E56" s="27">
        <v>1.4</v>
      </c>
      <c r="F56" s="27">
        <v>2</v>
      </c>
      <c r="G56" s="118">
        <v>2.6</v>
      </c>
      <c r="H56" s="159">
        <f t="shared" si="2"/>
        <v>1.1045463494031615</v>
      </c>
      <c r="I56" s="160">
        <f t="shared" si="3"/>
        <v>1.1045463494031615</v>
      </c>
      <c r="J56" s="159">
        <f t="shared" si="0"/>
        <v>2.3059601024751952</v>
      </c>
      <c r="K56" s="160">
        <f t="shared" si="4"/>
        <v>4.6584239513914021</v>
      </c>
      <c r="L56" s="159">
        <f t="shared" si="1"/>
        <v>6</v>
      </c>
      <c r="M56" s="160">
        <f t="shared" si="5"/>
        <v>6</v>
      </c>
      <c r="N56" s="159">
        <f t="shared" si="6"/>
        <v>4.5553404424454875</v>
      </c>
      <c r="O56" s="160">
        <f t="shared" si="7"/>
        <v>6</v>
      </c>
      <c r="P56" s="159">
        <f t="shared" si="8"/>
        <v>4.5553404424454875</v>
      </c>
    </row>
  </sheetData>
  <sheetProtection algorithmName="SHA-512" hashValue="NbBgP3k1ssLyTDnMTT+UFFJX/h9gG7RmTdnPwsvYqEPWtFAilLZbPkLgYwxOX9GVeu9oJ7DCQMlx+M+rqQYYPQ==" saltValue="L7kSX+sqleP9Ot6gTP3biA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29:N56 O29:O56 O10:O27 N8:N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2026-09-11T11:38:31Z</dcterms:modified>
</cp:coreProperties>
</file>